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Vilson Exclusivo 1 Novo\Prefeitura Miraguaí\Exercício de 2026\Licitação Transporte Escolar\"/>
    </mc:Choice>
  </mc:AlternateContent>
  <bookViews>
    <workbookView xWindow="0" yWindow="0" windowWidth="20076" windowHeight="7560"/>
  </bookViews>
  <sheets>
    <sheet name="Plan1" sheetId="18" r:id="rId1"/>
  </sheets>
  <calcPr calcId="152511"/>
  <customWorkbookViews>
    <customWorkbookView name="renato - Modo de exibição pessoal" guid="{6A5128AA-46A2-4214-91D0-65858841AABF}" mergeInterval="0" personalView="1" maximized="1" xWindow="1" yWindow="1" windowWidth="1366" windowHeight="538" activeSheetId="1"/>
  </customWorkbookViews>
</workbook>
</file>

<file path=xl/calcChain.xml><?xml version="1.0" encoding="utf-8"?>
<calcChain xmlns="http://schemas.openxmlformats.org/spreadsheetml/2006/main">
  <c r="C48" i="18" l="1"/>
  <c r="C46" i="18"/>
  <c r="C47" i="18" s="1"/>
  <c r="C41" i="18"/>
  <c r="C38" i="18"/>
  <c r="C36" i="18"/>
  <c r="C32" i="18"/>
  <c r="C33" i="18" s="1"/>
  <c r="C27" i="18"/>
  <c r="C24" i="18"/>
  <c r="C22" i="18"/>
  <c r="C23" i="18" s="1"/>
  <c r="C25" i="18" l="1"/>
  <c r="C26" i="18" s="1"/>
  <c r="C40" i="18"/>
  <c r="C42" i="18" s="1"/>
  <c r="C28" i="18"/>
  <c r="C49" i="18"/>
  <c r="C9" i="18"/>
  <c r="C8" i="18"/>
  <c r="C17" i="18" s="1"/>
  <c r="C18" i="18" s="1"/>
  <c r="C51" i="18" l="1"/>
  <c r="C58" i="18" s="1"/>
  <c r="C62" i="18" s="1"/>
  <c r="B38" i="18"/>
  <c r="D38" i="18"/>
  <c r="E38" i="18"/>
  <c r="F38" i="18"/>
  <c r="B36" i="18"/>
  <c r="C59" i="18" l="1"/>
  <c r="D36" i="18"/>
  <c r="E36" i="18"/>
  <c r="F36" i="18"/>
  <c r="D27" i="18" l="1"/>
  <c r="E27" i="18"/>
  <c r="F27" i="18"/>
  <c r="B27" i="18"/>
  <c r="D41" i="18"/>
  <c r="E41" i="18"/>
  <c r="F41" i="18"/>
  <c r="B41" i="18"/>
  <c r="D48" i="18"/>
  <c r="E48" i="18"/>
  <c r="F48" i="18"/>
  <c r="B48" i="18"/>
  <c r="F46" i="18"/>
  <c r="F47" i="18" s="1"/>
  <c r="F32" i="18"/>
  <c r="F33" i="18" s="1"/>
  <c r="F24" i="18"/>
  <c r="F22" i="18"/>
  <c r="F23" i="18" s="1"/>
  <c r="F9" i="18"/>
  <c r="F8" i="18"/>
  <c r="F17" i="18" s="1"/>
  <c r="E46" i="18"/>
  <c r="E47" i="18" s="1"/>
  <c r="E32" i="18"/>
  <c r="E33" i="18" s="1"/>
  <c r="E24" i="18"/>
  <c r="E22" i="18"/>
  <c r="E9" i="18"/>
  <c r="E8" i="18"/>
  <c r="E17" i="18" s="1"/>
  <c r="E18" i="18" s="1"/>
  <c r="B32" i="18"/>
  <c r="F40" i="18" l="1"/>
  <c r="F42" i="18" s="1"/>
  <c r="F49" i="18"/>
  <c r="E49" i="18"/>
  <c r="B40" i="18"/>
  <c r="B42" i="18" s="1"/>
  <c r="F25" i="18"/>
  <c r="E40" i="18"/>
  <c r="E42" i="18" s="1"/>
  <c r="E23" i="18"/>
  <c r="F18" i="18"/>
  <c r="D40" i="18"/>
  <c r="D42" i="18" s="1"/>
  <c r="F26" i="18" l="1"/>
  <c r="F28" i="18" s="1"/>
  <c r="F51" i="18" s="1"/>
  <c r="E25" i="18"/>
  <c r="E26" i="18" l="1"/>
  <c r="E28" i="18" s="1"/>
  <c r="F58" i="18"/>
  <c r="F59" i="18" s="1"/>
  <c r="E51" i="18" l="1"/>
  <c r="E58" i="18" s="1"/>
  <c r="F62" i="18"/>
  <c r="E62" i="18" l="1"/>
  <c r="E59" i="18"/>
  <c r="B24" i="18" l="1"/>
  <c r="B22" i="18"/>
  <c r="D46" i="18"/>
  <c r="D47" i="18" s="1"/>
  <c r="D49" i="18" s="1"/>
  <c r="B46" i="18"/>
  <c r="B47" i="18" s="1"/>
  <c r="B49" i="18" s="1"/>
  <c r="D32" i="18"/>
  <c r="D33" i="18" s="1"/>
  <c r="D24" i="18"/>
  <c r="D22" i="18"/>
  <c r="D23" i="18" s="1"/>
  <c r="B9" i="18"/>
  <c r="B8" i="18"/>
  <c r="B17" i="18" s="1"/>
  <c r="D8" i="18"/>
  <c r="D17" i="18" s="1"/>
  <c r="D18" i="18" l="1"/>
  <c r="B18" i="18"/>
  <c r="B23" i="18"/>
  <c r="B25" i="18" s="1"/>
  <c r="B26" i="18" s="1"/>
  <c r="D9" i="18"/>
  <c r="B33" i="18"/>
  <c r="B28" i="18" l="1"/>
  <c r="B51" i="18" s="1"/>
  <c r="D25" i="18"/>
  <c r="D26" i="18" l="1"/>
  <c r="D28" i="18" s="1"/>
  <c r="D51" i="18" s="1"/>
  <c r="D58" i="18" s="1"/>
  <c r="D62" i="18" s="1"/>
  <c r="B58" i="18"/>
  <c r="B62" i="18" l="1"/>
  <c r="B59" i="18"/>
  <c r="D59" i="18"/>
</calcChain>
</file>

<file path=xl/comments1.xml><?xml version="1.0" encoding="utf-8"?>
<comments xmlns="http://schemas.openxmlformats.org/spreadsheetml/2006/main">
  <authors>
    <author>Pedro Andre Bernardi</author>
  </authors>
  <commentList>
    <comment ref="D45" authorId="0" shapeId="0">
      <text>
        <r>
          <rPr>
            <b/>
            <sz val="9"/>
            <color indexed="81"/>
            <rFont val="Tahoma"/>
            <family val="2"/>
          </rPr>
          <t>Pedro Andre Bernardi:</t>
        </r>
        <r>
          <rPr>
            <sz val="9"/>
            <color indexed="81"/>
            <rFont val="Tahoma"/>
            <family val="2"/>
          </rPr>
          <t xml:space="preserve">
SELIC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Pedro Andre Bernardi:</t>
        </r>
        <r>
          <rPr>
            <sz val="9"/>
            <color indexed="81"/>
            <rFont val="Tahoma"/>
            <family val="2"/>
          </rPr>
          <t xml:space="preserve">
SELIC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>Pedro Andre Bernardi:</t>
        </r>
        <r>
          <rPr>
            <sz val="9"/>
            <color indexed="81"/>
            <rFont val="Tahoma"/>
            <family val="2"/>
          </rPr>
          <t xml:space="preserve">
SELIC</t>
        </r>
      </text>
    </comment>
  </commentList>
</comments>
</file>

<file path=xl/sharedStrings.xml><?xml version="1.0" encoding="utf-8"?>
<sst xmlns="http://schemas.openxmlformats.org/spreadsheetml/2006/main" count="75" uniqueCount="64">
  <si>
    <t>FGTS</t>
  </si>
  <si>
    <t>Férias</t>
  </si>
  <si>
    <t>13º Salário</t>
  </si>
  <si>
    <t>Simples</t>
  </si>
  <si>
    <t>Tipo de Veículo</t>
  </si>
  <si>
    <t>KM Total Dia</t>
  </si>
  <si>
    <t>KM Total Mês</t>
  </si>
  <si>
    <t>KM Total Ano</t>
  </si>
  <si>
    <t>Valor do Veículo</t>
  </si>
  <si>
    <t>Taxa de Uso do Veículo</t>
  </si>
  <si>
    <t>COMBUSTÍVEL</t>
  </si>
  <si>
    <t>Valor do Litro</t>
  </si>
  <si>
    <t>Combustível / Mês</t>
  </si>
  <si>
    <t>Manutenção Mensal</t>
  </si>
  <si>
    <t>MOTORISTA</t>
  </si>
  <si>
    <t>Salário Mensal</t>
  </si>
  <si>
    <t>1/3 s/ Férias</t>
  </si>
  <si>
    <t>FGTS Multa Rescisória (40%)</t>
  </si>
  <si>
    <t>Taxa de remuneração do capital (SELIC)</t>
  </si>
  <si>
    <t>Remuneração Anual</t>
  </si>
  <si>
    <t>Remuneração Mensal</t>
  </si>
  <si>
    <t>Valor do Trajeto Mensal</t>
  </si>
  <si>
    <t>ISSQN</t>
  </si>
  <si>
    <t>Lucro s/ Contrato</t>
  </si>
  <si>
    <t>Valor Km Rodado</t>
  </si>
  <si>
    <t>CUSTO FIXO ANUAL (Não Exclusivo)</t>
  </si>
  <si>
    <t>CUSTO FIXO (Exclusivo)</t>
  </si>
  <si>
    <t>Taxas e Vistorias</t>
  </si>
  <si>
    <t>Seguro Anual</t>
  </si>
  <si>
    <t>Contabilidade Anual</t>
  </si>
  <si>
    <t>Depreciação Anual</t>
  </si>
  <si>
    <t>Licenciamento Anual</t>
  </si>
  <si>
    <t>TOTAL CUSTO FIXO (EXCLUSIVO)</t>
  </si>
  <si>
    <t>TOTAL CUSTO FIXO (NÃO EXCLUSIVO)</t>
  </si>
  <si>
    <t>ÔNIBUS</t>
  </si>
  <si>
    <t xml:space="preserve">Custo Mensal </t>
  </si>
  <si>
    <t>% de utilização veículo</t>
  </si>
  <si>
    <t>Remuneração de capital</t>
  </si>
  <si>
    <t>VALOR TOTAL MENSAL</t>
  </si>
  <si>
    <t>Parcela Mensal - Custo Fixo Não Exclusivo</t>
  </si>
  <si>
    <t>Parcela Mensal - Custo Fixo Exclusivo</t>
  </si>
  <si>
    <t xml:space="preserve">Km/L </t>
  </si>
  <si>
    <t xml:space="preserve">Rel. Combustível/Manutenção </t>
  </si>
  <si>
    <t>Valor Total</t>
  </si>
  <si>
    <t>REMUNERAÇÃO DE CAPITAL</t>
  </si>
  <si>
    <t>TRIBUTAÇÃO E LUCRATIVIDADE</t>
  </si>
  <si>
    <t>Estado do Rio Grande do Sul</t>
  </si>
  <si>
    <t>Planilha de Composição dos Custos para o Transporte Escolar</t>
  </si>
  <si>
    <t>MUNICÍPIO DE MIRAGUAÍ</t>
  </si>
  <si>
    <t>Trajeto 01</t>
  </si>
  <si>
    <t>Trajeto 03</t>
  </si>
  <si>
    <t>Trajeto 04</t>
  </si>
  <si>
    <t>MICRO</t>
  </si>
  <si>
    <t>Trajeto 2</t>
  </si>
  <si>
    <t>Trajeto 05</t>
  </si>
  <si>
    <t xml:space="preserve"> </t>
  </si>
  <si>
    <t>Observações:</t>
  </si>
  <si>
    <t xml:space="preserve"> 1. O valor do Km rodado foi obtido através da apuração de custos do transporte em planilha/modelo fornecido pelo TCE/RS.</t>
  </si>
  <si>
    <t>2. O preço do óleo diesel é o preço atualmente contratado/praticado pelo município.</t>
  </si>
  <si>
    <t xml:space="preserve">3. Em relação ao salário mensal, foi utilizado o valor do salário mínimo profissional para a função de motorista de micro ônibus </t>
  </si>
  <si>
    <t>conforme CONVENÇÃO COLETIVA DE TRABALHO 2025/2026 - NÚMERO DE REGISTRO NO MTE: RS004490/2025</t>
  </si>
  <si>
    <t>disponível no endereço eletrônico http://www3.mte.gov.br/sistemas/mediador/.</t>
  </si>
  <si>
    <t>4. Em relação ao valor do veículo, foi utilizado como referência, o valor aproximado de aquisição de ônibus e mico-ônibus ano mínimo 2012,</t>
  </si>
  <si>
    <t>em consulta realizada na internet.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</si>
</sst>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R$&quot;\ #,##0.00"/>
    <numFmt numFmtId="166" formatCode="#,##0.00_ ;\-#,##0.00\ "/>
    <numFmt numFmtId="167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2" fillId="2" borderId="4" xfId="0" applyFont="1" applyFill="1" applyBorder="1"/>
    <xf numFmtId="166" fontId="2" fillId="2" borderId="3" xfId="1" applyNumberFormat="1" applyFont="1" applyFill="1" applyBorder="1" applyAlignment="1">
      <alignment horizontal="center"/>
    </xf>
    <xf numFmtId="167" fontId="2" fillId="2" borderId="3" xfId="1" applyNumberFormat="1" applyFont="1" applyFill="1" applyBorder="1" applyAlignment="1">
      <alignment horizontal="center"/>
    </xf>
    <xf numFmtId="164" fontId="0" fillId="0" borderId="3" xfId="1" applyFont="1" applyBorder="1" applyAlignment="1">
      <alignment horizontal="center"/>
    </xf>
    <xf numFmtId="0" fontId="0" fillId="0" borderId="4" xfId="0" applyFill="1" applyBorder="1"/>
    <xf numFmtId="0" fontId="0" fillId="2" borderId="3" xfId="0" applyFill="1" applyBorder="1" applyAlignment="1">
      <alignment horizontal="center"/>
    </xf>
    <xf numFmtId="0" fontId="2" fillId="0" borderId="4" xfId="0" applyFont="1" applyFill="1" applyBorder="1"/>
    <xf numFmtId="164" fontId="2" fillId="0" borderId="3" xfId="1" applyFont="1" applyBorder="1"/>
    <xf numFmtId="0" fontId="0" fillId="0" borderId="3" xfId="0" applyBorder="1"/>
    <xf numFmtId="164" fontId="0" fillId="0" borderId="3" xfId="1" applyFont="1" applyBorder="1"/>
    <xf numFmtId="44" fontId="0" fillId="0" borderId="3" xfId="0" applyNumberFormat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0" fillId="2" borderId="3" xfId="1" applyFont="1" applyFill="1" applyBorder="1"/>
    <xf numFmtId="0" fontId="2" fillId="0" borderId="3" xfId="0" applyFont="1" applyBorder="1"/>
    <xf numFmtId="0" fontId="0" fillId="0" borderId="4" xfId="0" applyFont="1" applyBorder="1"/>
    <xf numFmtId="44" fontId="0" fillId="0" borderId="3" xfId="0" applyNumberFormat="1" applyFont="1" applyBorder="1"/>
    <xf numFmtId="44" fontId="0" fillId="0" borderId="3" xfId="0" applyNumberFormat="1" applyFont="1" applyFill="1" applyBorder="1"/>
    <xf numFmtId="44" fontId="2" fillId="0" borderId="3" xfId="0" applyNumberFormat="1" applyFont="1" applyBorder="1"/>
    <xf numFmtId="0" fontId="0" fillId="0" borderId="0" xfId="0" applyFont="1" applyBorder="1"/>
    <xf numFmtId="9" fontId="0" fillId="0" borderId="3" xfId="0" applyNumberFormat="1" applyBorder="1" applyAlignment="1">
      <alignment horizontal="center"/>
    </xf>
    <xf numFmtId="164" fontId="2" fillId="2" borderId="3" xfId="1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0" fillId="0" borderId="2" xfId="0" applyFill="1" applyBorder="1"/>
    <xf numFmtId="0" fontId="2" fillId="0" borderId="3" xfId="0" applyFont="1" applyFill="1" applyBorder="1"/>
    <xf numFmtId="0" fontId="2" fillId="0" borderId="4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166" fontId="2" fillId="2" borderId="4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>
      <alignment horizontal="center"/>
    </xf>
    <xf numFmtId="164" fontId="0" fillId="0" borderId="4" xfId="1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" fillId="0" borderId="4" xfId="1" applyFont="1" applyBorder="1"/>
    <xf numFmtId="44" fontId="0" fillId="0" borderId="4" xfId="0" applyNumberFormat="1" applyBorder="1" applyAlignment="1">
      <alignment horizontal="center"/>
    </xf>
    <xf numFmtId="164" fontId="0" fillId="2" borderId="4" xfId="1" applyFont="1" applyFill="1" applyBorder="1"/>
    <xf numFmtId="44" fontId="0" fillId="0" borderId="4" xfId="0" applyNumberFormat="1" applyFont="1" applyBorder="1"/>
    <xf numFmtId="44" fontId="0" fillId="0" borderId="4" xfId="0" applyNumberFormat="1" applyFont="1" applyFill="1" applyBorder="1"/>
    <xf numFmtId="0" fontId="2" fillId="0" borderId="4" xfId="0" applyFon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164" fontId="2" fillId="2" borderId="4" xfId="1" applyFont="1" applyFill="1" applyBorder="1"/>
    <xf numFmtId="10" fontId="2" fillId="2" borderId="3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43" fontId="0" fillId="0" borderId="0" xfId="0" applyNumberFormat="1"/>
    <xf numFmtId="44" fontId="0" fillId="0" borderId="0" xfId="0" applyNumberFormat="1"/>
    <xf numFmtId="164" fontId="0" fillId="0" borderId="3" xfId="1" applyFont="1" applyFill="1" applyBorder="1" applyAlignment="1">
      <alignment horizontal="center"/>
    </xf>
    <xf numFmtId="0" fontId="0" fillId="0" borderId="0" xfId="0"/>
    <xf numFmtId="44" fontId="0" fillId="0" borderId="0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44" fontId="0" fillId="0" borderId="3" xfId="0" applyNumberFormat="1" applyFill="1" applyBorder="1" applyAlignment="1">
      <alignment horizontal="center"/>
    </xf>
    <xf numFmtId="164" fontId="0" fillId="0" borderId="4" xfId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4" fontId="0" fillId="0" borderId="0" xfId="0" applyNumberFormat="1" applyBorder="1"/>
    <xf numFmtId="10" fontId="0" fillId="0" borderId="3" xfId="0" applyNumberFormat="1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Fill="1"/>
    <xf numFmtId="0" fontId="0" fillId="0" borderId="0" xfId="0" applyFill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4" xfId="1" applyFont="1" applyBorder="1" applyAlignment="1">
      <alignment horizontal="center"/>
    </xf>
    <xf numFmtId="164" fontId="0" fillId="0" borderId="1" xfId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2"/>
  <sheetViews>
    <sheetView tabSelected="1" topLeftCell="A58" zoomScale="130" zoomScaleNormal="130" workbookViewId="0">
      <selection activeCell="E7" sqref="E7"/>
    </sheetView>
  </sheetViews>
  <sheetFormatPr defaultRowHeight="14.4" x14ac:dyDescent="0.3"/>
  <cols>
    <col min="1" max="1" width="38.6640625" bestFit="1" customWidth="1"/>
    <col min="2" max="2" width="15.5546875" customWidth="1"/>
    <col min="3" max="3" width="15.5546875" style="50" customWidth="1"/>
    <col min="4" max="4" width="16.5546875" customWidth="1"/>
    <col min="5" max="5" width="16.33203125" customWidth="1"/>
    <col min="6" max="6" width="15.109375" customWidth="1"/>
    <col min="7" max="7" width="20" customWidth="1"/>
  </cols>
  <sheetData>
    <row r="1" spans="1:17" s="50" customFormat="1" x14ac:dyDescent="0.3">
      <c r="A1" s="52" t="s">
        <v>46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s="50" customFormat="1" x14ac:dyDescent="0.3">
      <c r="A2" s="52" t="s">
        <v>48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s="50" customFormat="1" x14ac:dyDescent="0.3">
      <c r="A3" s="53" t="s">
        <v>47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s="50" customFormat="1" x14ac:dyDescent="0.3"/>
    <row r="5" spans="1:17" ht="33.15" customHeight="1" x14ac:dyDescent="0.3">
      <c r="A5" s="14"/>
      <c r="B5" s="2" t="s">
        <v>49</v>
      </c>
      <c r="C5" s="31" t="s">
        <v>53</v>
      </c>
      <c r="D5" s="31" t="s">
        <v>50</v>
      </c>
      <c r="E5" s="1" t="s">
        <v>51</v>
      </c>
      <c r="F5" s="1" t="s">
        <v>54</v>
      </c>
    </row>
    <row r="6" spans="1:17" x14ac:dyDescent="0.3">
      <c r="A6" s="19" t="s">
        <v>4</v>
      </c>
      <c r="B6" s="28" t="s">
        <v>52</v>
      </c>
      <c r="C6" s="32" t="s">
        <v>52</v>
      </c>
      <c r="D6" s="32" t="s">
        <v>34</v>
      </c>
      <c r="E6" s="28" t="s">
        <v>52</v>
      </c>
      <c r="F6" s="28" t="s">
        <v>34</v>
      </c>
    </row>
    <row r="7" spans="1:17" x14ac:dyDescent="0.3">
      <c r="A7" s="27" t="s">
        <v>5</v>
      </c>
      <c r="B7" s="7">
        <v>44</v>
      </c>
      <c r="C7" s="33">
        <v>44</v>
      </c>
      <c r="D7" s="33">
        <v>91.6</v>
      </c>
      <c r="E7" s="7">
        <v>87.2</v>
      </c>
      <c r="F7" s="7">
        <v>63.2</v>
      </c>
    </row>
    <row r="8" spans="1:17" x14ac:dyDescent="0.3">
      <c r="A8" s="27" t="s">
        <v>6</v>
      </c>
      <c r="B8" s="8">
        <f t="shared" ref="B8:F8" si="0">B7*20</f>
        <v>880</v>
      </c>
      <c r="C8" s="8">
        <f t="shared" ref="C8" si="1">C7*20</f>
        <v>880</v>
      </c>
      <c r="D8" s="34">
        <f t="shared" si="0"/>
        <v>1832</v>
      </c>
      <c r="E8" s="8">
        <f t="shared" si="0"/>
        <v>1744</v>
      </c>
      <c r="F8" s="8">
        <f t="shared" si="0"/>
        <v>1264</v>
      </c>
    </row>
    <row r="9" spans="1:17" x14ac:dyDescent="0.3">
      <c r="A9" s="27" t="s">
        <v>7</v>
      </c>
      <c r="B9" s="8">
        <f t="shared" ref="B9:F9" si="2">B7*200</f>
        <v>8800</v>
      </c>
      <c r="C9" s="8">
        <f t="shared" ref="C9" si="3">C7*200</f>
        <v>8800</v>
      </c>
      <c r="D9" s="34">
        <f t="shared" si="2"/>
        <v>18320</v>
      </c>
      <c r="E9" s="8">
        <f t="shared" si="2"/>
        <v>17440</v>
      </c>
      <c r="F9" s="8">
        <f t="shared" si="2"/>
        <v>12640</v>
      </c>
    </row>
    <row r="10" spans="1:17" x14ac:dyDescent="0.3">
      <c r="A10" s="14" t="s">
        <v>8</v>
      </c>
      <c r="B10" s="9">
        <v>90000</v>
      </c>
      <c r="C10" s="49">
        <v>90000</v>
      </c>
      <c r="D10" s="9">
        <v>130000</v>
      </c>
      <c r="E10" s="9">
        <v>90000</v>
      </c>
      <c r="F10" s="9">
        <v>130000</v>
      </c>
    </row>
    <row r="11" spans="1:17" x14ac:dyDescent="0.3">
      <c r="A11" s="14" t="s">
        <v>9</v>
      </c>
      <c r="B11" s="45">
        <v>0.5</v>
      </c>
      <c r="C11" s="45">
        <v>0.5</v>
      </c>
      <c r="D11" s="45">
        <v>1</v>
      </c>
      <c r="E11" s="45">
        <v>1</v>
      </c>
      <c r="F11" s="45">
        <v>1</v>
      </c>
    </row>
    <row r="12" spans="1:17" x14ac:dyDescent="0.3">
      <c r="A12" s="14"/>
      <c r="B12" s="9"/>
      <c r="C12" s="57"/>
      <c r="D12" s="35"/>
      <c r="E12" s="9"/>
      <c r="F12" s="9"/>
    </row>
    <row r="13" spans="1:17" x14ac:dyDescent="0.3">
      <c r="A13" s="3" t="s">
        <v>10</v>
      </c>
      <c r="B13" s="9"/>
      <c r="C13" s="57"/>
      <c r="D13" s="35"/>
      <c r="E13" s="9"/>
      <c r="F13" s="9"/>
    </row>
    <row r="14" spans="1:17" x14ac:dyDescent="0.3">
      <c r="A14" s="10" t="s">
        <v>11</v>
      </c>
      <c r="B14" s="49">
        <v>6.81</v>
      </c>
      <c r="C14" s="49">
        <v>6.81</v>
      </c>
      <c r="D14" s="49">
        <v>6.81</v>
      </c>
      <c r="E14" s="49">
        <v>6.81</v>
      </c>
      <c r="F14" s="49">
        <v>6.81</v>
      </c>
    </row>
    <row r="15" spans="1:17" x14ac:dyDescent="0.3">
      <c r="A15" s="10" t="s">
        <v>41</v>
      </c>
      <c r="B15" s="5">
        <v>4.97</v>
      </c>
      <c r="C15" s="58">
        <v>4.97</v>
      </c>
      <c r="D15" s="36">
        <v>3.5</v>
      </c>
      <c r="E15" s="5">
        <v>4.97</v>
      </c>
      <c r="F15" s="5">
        <v>3.5</v>
      </c>
    </row>
    <row r="16" spans="1:17" x14ac:dyDescent="0.3">
      <c r="A16" s="10" t="s">
        <v>42</v>
      </c>
      <c r="B16" s="11">
        <v>0.4</v>
      </c>
      <c r="C16" s="11">
        <v>0.4</v>
      </c>
      <c r="D16" s="11">
        <v>0.4</v>
      </c>
      <c r="E16" s="11">
        <v>0.4</v>
      </c>
      <c r="F16" s="11">
        <v>0.4</v>
      </c>
    </row>
    <row r="17" spans="1:6" x14ac:dyDescent="0.3">
      <c r="A17" s="12" t="s">
        <v>12</v>
      </c>
      <c r="B17" s="13">
        <f t="shared" ref="B17:D17" si="4">(B8/B15)*B14</f>
        <v>1205.79476861167</v>
      </c>
      <c r="C17" s="13">
        <f t="shared" si="4"/>
        <v>1205.79476861167</v>
      </c>
      <c r="D17" s="37">
        <f t="shared" si="4"/>
        <v>3564.5485714285714</v>
      </c>
      <c r="E17" s="13">
        <f t="shared" ref="E17:F17" si="5">(E8/E15)*E14</f>
        <v>2389.6659959758554</v>
      </c>
      <c r="F17" s="13">
        <f t="shared" si="5"/>
        <v>2459.3828571428571</v>
      </c>
    </row>
    <row r="18" spans="1:6" x14ac:dyDescent="0.3">
      <c r="A18" s="12" t="s">
        <v>13</v>
      </c>
      <c r="B18" s="13">
        <f t="shared" ref="B18:F18" si="6">B17*B16</f>
        <v>482.31790744466798</v>
      </c>
      <c r="C18" s="13">
        <f t="shared" si="6"/>
        <v>482.31790744466798</v>
      </c>
      <c r="D18" s="37">
        <f t="shared" si="6"/>
        <v>1425.8194285714287</v>
      </c>
      <c r="E18" s="13">
        <f t="shared" si="6"/>
        <v>955.86639839034217</v>
      </c>
      <c r="F18" s="13">
        <f t="shared" si="6"/>
        <v>983.75314285714285</v>
      </c>
    </row>
    <row r="19" spans="1:6" x14ac:dyDescent="0.3">
      <c r="B19" s="14"/>
      <c r="C19" s="4"/>
      <c r="D19" s="4"/>
      <c r="E19" s="14"/>
      <c r="F19" s="14"/>
    </row>
    <row r="20" spans="1:6" x14ac:dyDescent="0.3">
      <c r="A20" s="3" t="s">
        <v>14</v>
      </c>
      <c r="B20" s="70"/>
      <c r="C20" s="71"/>
      <c r="D20" s="71"/>
      <c r="E20" s="71"/>
      <c r="F20" s="71"/>
    </row>
    <row r="21" spans="1:6" x14ac:dyDescent="0.3">
      <c r="A21" s="4" t="s">
        <v>15</v>
      </c>
      <c r="B21" s="9">
        <v>2448.1</v>
      </c>
      <c r="C21" s="9">
        <v>2448.1</v>
      </c>
      <c r="D21" s="9">
        <v>2448.1</v>
      </c>
      <c r="E21" s="9">
        <v>2448.1</v>
      </c>
      <c r="F21" s="9">
        <v>2448.1</v>
      </c>
    </row>
    <row r="22" spans="1:6" x14ac:dyDescent="0.3">
      <c r="A22" s="4" t="s">
        <v>1</v>
      </c>
      <c r="B22" s="9">
        <f t="shared" ref="B22:F22" si="7">(B21/12)*10/12</f>
        <v>170.00694444444443</v>
      </c>
      <c r="C22" s="9">
        <f t="shared" ref="C22" si="8">(C21/12)*10/12</f>
        <v>170.00694444444443</v>
      </c>
      <c r="D22" s="35">
        <f t="shared" si="7"/>
        <v>170.00694444444443</v>
      </c>
      <c r="E22" s="9">
        <f t="shared" si="7"/>
        <v>170.00694444444443</v>
      </c>
      <c r="F22" s="9">
        <f t="shared" si="7"/>
        <v>170.00694444444443</v>
      </c>
    </row>
    <row r="23" spans="1:6" x14ac:dyDescent="0.3">
      <c r="A23" s="4" t="s">
        <v>16</v>
      </c>
      <c r="B23" s="9">
        <f t="shared" ref="B23:F23" si="9">B22/3</f>
        <v>56.668981481481474</v>
      </c>
      <c r="C23" s="9">
        <f t="shared" ref="C23" si="10">C22/3</f>
        <v>56.668981481481474</v>
      </c>
      <c r="D23" s="35">
        <f>D22/3</f>
        <v>56.668981481481474</v>
      </c>
      <c r="E23" s="9">
        <f t="shared" si="9"/>
        <v>56.668981481481474</v>
      </c>
      <c r="F23" s="9">
        <f t="shared" si="9"/>
        <v>56.668981481481474</v>
      </c>
    </row>
    <row r="24" spans="1:6" x14ac:dyDescent="0.3">
      <c r="A24" s="4" t="s">
        <v>2</v>
      </c>
      <c r="B24" s="9">
        <f t="shared" ref="B24:F24" si="11">(B21/12)*10/12</f>
        <v>170.00694444444443</v>
      </c>
      <c r="C24" s="9">
        <f t="shared" ref="C24" si="12">(C21/12)*10/12</f>
        <v>170.00694444444443</v>
      </c>
      <c r="D24" s="35">
        <f t="shared" si="11"/>
        <v>170.00694444444443</v>
      </c>
      <c r="E24" s="9">
        <f t="shared" si="11"/>
        <v>170.00694444444443</v>
      </c>
      <c r="F24" s="9">
        <f t="shared" si="11"/>
        <v>170.00694444444443</v>
      </c>
    </row>
    <row r="25" spans="1:6" x14ac:dyDescent="0.3">
      <c r="A25" s="4" t="s">
        <v>0</v>
      </c>
      <c r="B25" s="9">
        <f t="shared" ref="B25:F25" si="13">(B21+B22+B23+B24)*8%</f>
        <v>227.58262962962959</v>
      </c>
      <c r="C25" s="9">
        <f t="shared" ref="C25" si="14">(C21+C22+C23+C24)*8%</f>
        <v>227.58262962962959</v>
      </c>
      <c r="D25" s="35">
        <f t="shared" si="13"/>
        <v>227.58262962962959</v>
      </c>
      <c r="E25" s="9">
        <f t="shared" si="13"/>
        <v>227.58262962962959</v>
      </c>
      <c r="F25" s="9">
        <f t="shared" si="13"/>
        <v>227.58262962962959</v>
      </c>
    </row>
    <row r="26" spans="1:6" x14ac:dyDescent="0.3">
      <c r="A26" s="10" t="s">
        <v>17</v>
      </c>
      <c r="B26" s="16">
        <f t="shared" ref="B26:F26" si="15">B25*40%</f>
        <v>91.033051851851837</v>
      </c>
      <c r="C26" s="16">
        <f t="shared" ref="C26" si="16">C25*40%</f>
        <v>91.033051851851837</v>
      </c>
      <c r="D26" s="38">
        <f t="shared" si="15"/>
        <v>91.033051851851837</v>
      </c>
      <c r="E26" s="16">
        <f t="shared" si="15"/>
        <v>91.033051851851837</v>
      </c>
      <c r="F26" s="16">
        <f t="shared" si="15"/>
        <v>91.033051851851837</v>
      </c>
    </row>
    <row r="27" spans="1:6" x14ac:dyDescent="0.3">
      <c r="A27" s="3" t="s">
        <v>36</v>
      </c>
      <c r="B27" s="45">
        <f t="shared" ref="B27:F27" si="17">B11</f>
        <v>0.5</v>
      </c>
      <c r="C27" s="45">
        <f t="shared" si="17"/>
        <v>0.5</v>
      </c>
      <c r="D27" s="45">
        <f t="shared" si="17"/>
        <v>1</v>
      </c>
      <c r="E27" s="45">
        <f t="shared" si="17"/>
        <v>1</v>
      </c>
      <c r="F27" s="45">
        <f t="shared" si="17"/>
        <v>1</v>
      </c>
    </row>
    <row r="28" spans="1:6" x14ac:dyDescent="0.3">
      <c r="A28" s="3" t="s">
        <v>35</v>
      </c>
      <c r="B28" s="17">
        <f>SUM(B21:B26)*B27</f>
        <v>1581.6992759259256</v>
      </c>
      <c r="C28" s="17">
        <f>SUM(C21:C26)*C27</f>
        <v>1581.6992759259256</v>
      </c>
      <c r="D28" s="17">
        <f t="shared" ref="D28:F28" si="18">SUM(D21:D26)*D27</f>
        <v>3163.3985518518512</v>
      </c>
      <c r="E28" s="17">
        <f t="shared" si="18"/>
        <v>3163.3985518518512</v>
      </c>
      <c r="F28" s="17">
        <f t="shared" si="18"/>
        <v>3163.3985518518512</v>
      </c>
    </row>
    <row r="29" spans="1:6" x14ac:dyDescent="0.3">
      <c r="B29" s="14"/>
      <c r="C29" s="4"/>
      <c r="D29" s="4"/>
      <c r="E29" s="14"/>
      <c r="F29" s="14"/>
    </row>
    <row r="30" spans="1:6" x14ac:dyDescent="0.3">
      <c r="A30" s="3" t="s">
        <v>26</v>
      </c>
      <c r="B30" s="68"/>
      <c r="C30" s="69"/>
      <c r="D30" s="69"/>
      <c r="E30" s="69"/>
      <c r="F30" s="69"/>
    </row>
    <row r="31" spans="1:6" x14ac:dyDescent="0.3">
      <c r="A31" s="4" t="s">
        <v>27</v>
      </c>
      <c r="B31" s="15">
        <v>1100</v>
      </c>
      <c r="C31" s="15">
        <v>1100</v>
      </c>
      <c r="D31" s="15">
        <v>1100</v>
      </c>
      <c r="E31" s="15">
        <v>1100</v>
      </c>
      <c r="F31" s="15">
        <v>1100</v>
      </c>
    </row>
    <row r="32" spans="1:6" x14ac:dyDescent="0.3">
      <c r="A32" s="3" t="s">
        <v>32</v>
      </c>
      <c r="B32" s="13">
        <f t="shared" ref="B32:F32" si="19">SUM(B31:B31)</f>
        <v>1100</v>
      </c>
      <c r="C32" s="13">
        <f t="shared" ref="C32" si="20">SUM(C31:C31)</f>
        <v>1100</v>
      </c>
      <c r="D32" s="37">
        <f t="shared" si="19"/>
        <v>1100</v>
      </c>
      <c r="E32" s="13">
        <f t="shared" si="19"/>
        <v>1100</v>
      </c>
      <c r="F32" s="13">
        <f t="shared" si="19"/>
        <v>1100</v>
      </c>
    </row>
    <row r="33" spans="1:6" x14ac:dyDescent="0.3">
      <c r="A33" s="3" t="s">
        <v>40</v>
      </c>
      <c r="B33" s="13">
        <f t="shared" ref="B33:F33" si="21">B32/10</f>
        <v>110</v>
      </c>
      <c r="C33" s="13">
        <f t="shared" ref="C33" si="22">C32/10</f>
        <v>110</v>
      </c>
      <c r="D33" s="37">
        <f t="shared" si="21"/>
        <v>110</v>
      </c>
      <c r="E33" s="13">
        <f t="shared" si="21"/>
        <v>110</v>
      </c>
      <c r="F33" s="13">
        <f t="shared" si="21"/>
        <v>110</v>
      </c>
    </row>
    <row r="34" spans="1:6" x14ac:dyDescent="0.3">
      <c r="A34" s="3"/>
      <c r="B34" s="13"/>
      <c r="C34" s="37"/>
      <c r="D34" s="37"/>
      <c r="E34" s="13"/>
      <c r="F34" s="13"/>
    </row>
    <row r="35" spans="1:6" x14ac:dyDescent="0.3">
      <c r="A35" s="3" t="s">
        <v>25</v>
      </c>
      <c r="B35" s="68"/>
      <c r="C35" s="69"/>
      <c r="D35" s="69"/>
      <c r="E35" s="69"/>
      <c r="F35" s="69"/>
    </row>
    <row r="36" spans="1:6" x14ac:dyDescent="0.3">
      <c r="A36" s="4" t="s">
        <v>29</v>
      </c>
      <c r="B36" s="39">
        <f>200*12</f>
        <v>2400</v>
      </c>
      <c r="C36" s="39">
        <f>200*12</f>
        <v>2400</v>
      </c>
      <c r="D36" s="39">
        <f t="shared" ref="D36:F36" si="23">200*12</f>
        <v>2400</v>
      </c>
      <c r="E36" s="39">
        <f t="shared" si="23"/>
        <v>2400</v>
      </c>
      <c r="F36" s="39">
        <f t="shared" si="23"/>
        <v>2400</v>
      </c>
    </row>
    <row r="37" spans="1:6" x14ac:dyDescent="0.3">
      <c r="A37" s="4" t="s">
        <v>28</v>
      </c>
      <c r="B37" s="18">
        <v>2000</v>
      </c>
      <c r="C37" s="18">
        <v>2000</v>
      </c>
      <c r="D37" s="18">
        <v>2000</v>
      </c>
      <c r="E37" s="18">
        <v>2000</v>
      </c>
      <c r="F37" s="18">
        <v>2000</v>
      </c>
    </row>
    <row r="38" spans="1:6" x14ac:dyDescent="0.3">
      <c r="A38" s="4" t="s">
        <v>30</v>
      </c>
      <c r="B38" s="18">
        <f>(B10*4.67%)</f>
        <v>4203</v>
      </c>
      <c r="C38" s="18">
        <f>(C10*4.67%)</f>
        <v>4203</v>
      </c>
      <c r="D38" s="18">
        <f t="shared" ref="D38:F38" si="24">(D10*4.67%)</f>
        <v>6071</v>
      </c>
      <c r="E38" s="18">
        <f t="shared" si="24"/>
        <v>4203</v>
      </c>
      <c r="F38" s="18">
        <f t="shared" si="24"/>
        <v>6071</v>
      </c>
    </row>
    <row r="39" spans="1:6" x14ac:dyDescent="0.3">
      <c r="A39" s="4" t="s">
        <v>31</v>
      </c>
      <c r="B39" s="15">
        <v>100</v>
      </c>
      <c r="C39" s="15">
        <v>100</v>
      </c>
      <c r="D39" s="15">
        <v>100</v>
      </c>
      <c r="E39" s="15">
        <v>100</v>
      </c>
      <c r="F39" s="15">
        <v>100</v>
      </c>
    </row>
    <row r="40" spans="1:6" x14ac:dyDescent="0.3">
      <c r="A40" s="3" t="s">
        <v>33</v>
      </c>
      <c r="B40" s="13">
        <f t="shared" ref="B40:F40" si="25">SUM(B36:B39)</f>
        <v>8703</v>
      </c>
      <c r="C40" s="13">
        <f t="shared" ref="C40" si="26">SUM(C36:C39)</f>
        <v>8703</v>
      </c>
      <c r="D40" s="37">
        <f t="shared" si="25"/>
        <v>10571</v>
      </c>
      <c r="E40" s="13">
        <f t="shared" si="25"/>
        <v>8703</v>
      </c>
      <c r="F40" s="13">
        <f t="shared" si="25"/>
        <v>10571</v>
      </c>
    </row>
    <row r="41" spans="1:6" x14ac:dyDescent="0.3">
      <c r="A41" s="3" t="s">
        <v>36</v>
      </c>
      <c r="B41" s="45">
        <f t="shared" ref="B41:F41" si="27">B11</f>
        <v>0.5</v>
      </c>
      <c r="C41" s="45">
        <f t="shared" ref="C41" si="28">C11</f>
        <v>0.5</v>
      </c>
      <c r="D41" s="45">
        <f t="shared" si="27"/>
        <v>1</v>
      </c>
      <c r="E41" s="45">
        <f t="shared" si="27"/>
        <v>1</v>
      </c>
      <c r="F41" s="45">
        <f t="shared" si="27"/>
        <v>1</v>
      </c>
    </row>
    <row r="42" spans="1:6" x14ac:dyDescent="0.3">
      <c r="A42" s="30" t="s">
        <v>39</v>
      </c>
      <c r="B42" s="15">
        <f t="shared" ref="B42:F42" si="29">((B40/12)*10/12)*B41</f>
        <v>302.1875</v>
      </c>
      <c r="C42" s="15">
        <f t="shared" si="29"/>
        <v>302.1875</v>
      </c>
      <c r="D42" s="15">
        <f t="shared" si="29"/>
        <v>734.09722222222217</v>
      </c>
      <c r="E42" s="15">
        <f t="shared" si="29"/>
        <v>604.375</v>
      </c>
      <c r="F42" s="15">
        <f t="shared" si="29"/>
        <v>734.09722222222217</v>
      </c>
    </row>
    <row r="43" spans="1:6" x14ac:dyDescent="0.3">
      <c r="A43" s="29"/>
      <c r="E43" s="14"/>
      <c r="F43" s="14"/>
    </row>
    <row r="44" spans="1:6" x14ac:dyDescent="0.3">
      <c r="A44" s="3" t="s">
        <v>44</v>
      </c>
      <c r="B44" s="66"/>
      <c r="C44" s="67"/>
      <c r="D44" s="67"/>
      <c r="E44" s="67"/>
      <c r="F44" s="67"/>
    </row>
    <row r="45" spans="1:6" x14ac:dyDescent="0.3">
      <c r="A45" s="20" t="s">
        <v>18</v>
      </c>
      <c r="B45" s="61">
        <v>0.1</v>
      </c>
      <c r="C45" s="61">
        <v>0.1</v>
      </c>
      <c r="D45" s="61">
        <v>0.1</v>
      </c>
      <c r="E45" s="61">
        <v>0.1</v>
      </c>
      <c r="F45" s="61">
        <v>0.1</v>
      </c>
    </row>
    <row r="46" spans="1:6" x14ac:dyDescent="0.3">
      <c r="A46" s="20" t="s">
        <v>19</v>
      </c>
      <c r="B46" s="21">
        <f t="shared" ref="B46:F46" si="30">B10*B45</f>
        <v>9000</v>
      </c>
      <c r="C46" s="21">
        <f t="shared" ref="C46" si="31">C10*C45</f>
        <v>9000</v>
      </c>
      <c r="D46" s="40">
        <f t="shared" si="30"/>
        <v>13000</v>
      </c>
      <c r="E46" s="21">
        <f t="shared" si="30"/>
        <v>9000</v>
      </c>
      <c r="F46" s="21">
        <f t="shared" si="30"/>
        <v>13000</v>
      </c>
    </row>
    <row r="47" spans="1:6" x14ac:dyDescent="0.3">
      <c r="A47" s="20" t="s">
        <v>20</v>
      </c>
      <c r="B47" s="22">
        <f t="shared" ref="B47:F47" si="32">B46/12</f>
        <v>750</v>
      </c>
      <c r="C47" s="22">
        <f t="shared" ref="C47" si="33">C46/12</f>
        <v>750</v>
      </c>
      <c r="D47" s="41">
        <f t="shared" si="32"/>
        <v>1083.3333333333333</v>
      </c>
      <c r="E47" s="22">
        <f t="shared" si="32"/>
        <v>750</v>
      </c>
      <c r="F47" s="22">
        <f t="shared" si="32"/>
        <v>1083.3333333333333</v>
      </c>
    </row>
    <row r="48" spans="1:6" x14ac:dyDescent="0.3">
      <c r="A48" s="3" t="s">
        <v>36</v>
      </c>
      <c r="B48" s="45">
        <f t="shared" ref="B48:F48" si="34">B11</f>
        <v>0.5</v>
      </c>
      <c r="C48" s="45">
        <f t="shared" ref="C48" si="35">C11</f>
        <v>0.5</v>
      </c>
      <c r="D48" s="45">
        <f t="shared" si="34"/>
        <v>1</v>
      </c>
      <c r="E48" s="45">
        <f t="shared" si="34"/>
        <v>1</v>
      </c>
      <c r="F48" s="45">
        <f t="shared" si="34"/>
        <v>1</v>
      </c>
    </row>
    <row r="49" spans="1:7" x14ac:dyDescent="0.3">
      <c r="A49" s="3" t="s">
        <v>37</v>
      </c>
      <c r="B49" s="46">
        <f>B47*B48</f>
        <v>375</v>
      </c>
      <c r="C49" s="46">
        <f>C47*C48</f>
        <v>375</v>
      </c>
      <c r="D49" s="46">
        <f t="shared" ref="D49:F49" si="36">D47*D48</f>
        <v>1083.3333333333333</v>
      </c>
      <c r="E49" s="46">
        <f t="shared" si="36"/>
        <v>750</v>
      </c>
      <c r="F49" s="46">
        <f t="shared" si="36"/>
        <v>1083.3333333333333</v>
      </c>
    </row>
    <row r="50" spans="1:7" x14ac:dyDescent="0.3">
      <c r="A50" s="20"/>
      <c r="B50" s="22"/>
      <c r="C50" s="41"/>
      <c r="D50" s="41"/>
      <c r="E50" s="22"/>
      <c r="F50" s="22"/>
    </row>
    <row r="51" spans="1:7" x14ac:dyDescent="0.3">
      <c r="A51" s="3" t="s">
        <v>21</v>
      </c>
      <c r="B51" s="23">
        <f t="shared" ref="B51:F51" si="37">B17+B18+B28+B33+B49+B42</f>
        <v>4056.9994519822635</v>
      </c>
      <c r="C51" s="23">
        <f t="shared" si="37"/>
        <v>4056.9994519822635</v>
      </c>
      <c r="D51" s="23">
        <f t="shared" si="37"/>
        <v>10081.197107407408</v>
      </c>
      <c r="E51" s="23">
        <f t="shared" si="37"/>
        <v>7973.3059462180481</v>
      </c>
      <c r="F51" s="23">
        <f t="shared" si="37"/>
        <v>8533.9651074074063</v>
      </c>
    </row>
    <row r="52" spans="1:7" x14ac:dyDescent="0.3">
      <c r="A52" s="24"/>
      <c r="B52" s="1"/>
      <c r="C52" s="54"/>
      <c r="D52" s="42"/>
      <c r="E52" s="1"/>
      <c r="F52" s="1"/>
    </row>
    <row r="53" spans="1:7" x14ac:dyDescent="0.3">
      <c r="A53" s="12" t="s">
        <v>45</v>
      </c>
      <c r="B53" s="5"/>
      <c r="C53" s="55"/>
      <c r="D53" s="36"/>
      <c r="E53" s="5"/>
      <c r="F53" s="5"/>
    </row>
    <row r="54" spans="1:7" x14ac:dyDescent="0.3">
      <c r="A54" s="4" t="s">
        <v>3</v>
      </c>
      <c r="B54" s="25">
        <v>0.06</v>
      </c>
      <c r="C54" s="25">
        <v>0.06</v>
      </c>
      <c r="D54" s="43">
        <v>0.06</v>
      </c>
      <c r="E54" s="25">
        <v>0.06</v>
      </c>
      <c r="F54" s="25">
        <v>0.06</v>
      </c>
    </row>
    <row r="55" spans="1:7" x14ac:dyDescent="0.3">
      <c r="A55" s="4" t="s">
        <v>22</v>
      </c>
      <c r="B55" s="25">
        <v>0</v>
      </c>
      <c r="C55" s="25">
        <v>0</v>
      </c>
      <c r="D55" s="43">
        <v>0</v>
      </c>
      <c r="E55" s="25">
        <v>0</v>
      </c>
      <c r="F55" s="25">
        <v>0</v>
      </c>
    </row>
    <row r="56" spans="1:7" x14ac:dyDescent="0.3">
      <c r="A56" s="12" t="s">
        <v>23</v>
      </c>
      <c r="B56" s="25">
        <v>0.1</v>
      </c>
      <c r="C56" s="25">
        <v>0.1</v>
      </c>
      <c r="D56" s="25">
        <v>0.1</v>
      </c>
      <c r="E56" s="25">
        <v>0.1</v>
      </c>
      <c r="F56" s="25">
        <v>0.1</v>
      </c>
    </row>
    <row r="57" spans="1:7" x14ac:dyDescent="0.3">
      <c r="A57" s="4"/>
      <c r="B57" s="14"/>
      <c r="C57" s="4"/>
      <c r="D57" s="4"/>
      <c r="E57" s="14"/>
      <c r="F57" s="14"/>
    </row>
    <row r="58" spans="1:7" x14ac:dyDescent="0.3">
      <c r="A58" s="6" t="s">
        <v>38</v>
      </c>
      <c r="B58" s="26">
        <f t="shared" ref="B58:F58" si="38">B51/(1-(B54+B55+B56))</f>
        <v>4829.7612523598373</v>
      </c>
      <c r="C58" s="26">
        <f t="shared" si="38"/>
        <v>4829.7612523598373</v>
      </c>
      <c r="D58" s="44">
        <f t="shared" si="38"/>
        <v>12001.425127865963</v>
      </c>
      <c r="E58" s="26">
        <f t="shared" si="38"/>
        <v>9492.0308883548187</v>
      </c>
      <c r="F58" s="26">
        <f t="shared" si="38"/>
        <v>10159.482270723103</v>
      </c>
    </row>
    <row r="59" spans="1:7" x14ac:dyDescent="0.3">
      <c r="A59" s="4" t="s">
        <v>24</v>
      </c>
      <c r="B59" s="56">
        <f t="shared" ref="B59:F59" si="39">B58/B8</f>
        <v>5.4883650594998148</v>
      </c>
      <c r="C59" s="56">
        <f t="shared" si="39"/>
        <v>5.4883650594998148</v>
      </c>
      <c r="D59" s="38">
        <f t="shared" si="39"/>
        <v>6.5509962488351325</v>
      </c>
      <c r="E59" s="16">
        <f t="shared" si="39"/>
        <v>5.4426782616713414</v>
      </c>
      <c r="F59" s="16">
        <f t="shared" si="39"/>
        <v>8.0375650875973914</v>
      </c>
    </row>
    <row r="60" spans="1:7" x14ac:dyDescent="0.3">
      <c r="E60" s="14"/>
      <c r="F60" s="14"/>
    </row>
    <row r="61" spans="1:7" x14ac:dyDescent="0.3">
      <c r="B61" s="1" t="s">
        <v>43</v>
      </c>
      <c r="C61" s="1" t="s">
        <v>43</v>
      </c>
      <c r="D61" s="1" t="s">
        <v>43</v>
      </c>
      <c r="E61" s="1" t="s">
        <v>43</v>
      </c>
      <c r="F61" s="1" t="s">
        <v>43</v>
      </c>
      <c r="G61" s="59" t="s">
        <v>55</v>
      </c>
    </row>
    <row r="62" spans="1:7" x14ac:dyDescent="0.3">
      <c r="B62" s="16">
        <f>B58*10</f>
        <v>48297.612523598371</v>
      </c>
      <c r="C62" s="16">
        <f>C58*10</f>
        <v>48297.612523598371</v>
      </c>
      <c r="D62" s="38">
        <f t="shared" ref="D62:F62" si="40">D58*10</f>
        <v>120014.25127865963</v>
      </c>
      <c r="E62" s="16">
        <f t="shared" si="40"/>
        <v>94920.30888354819</v>
      </c>
      <c r="F62" s="16">
        <f t="shared" si="40"/>
        <v>101594.82270723104</v>
      </c>
      <c r="G62" s="60" t="s">
        <v>55</v>
      </c>
    </row>
    <row r="64" spans="1:7" x14ac:dyDescent="0.3">
      <c r="A64" s="62" t="s">
        <v>56</v>
      </c>
      <c r="B64" s="50"/>
      <c r="D64" s="50"/>
      <c r="E64" s="50"/>
      <c r="F64" s="50"/>
      <c r="G64" s="50"/>
    </row>
    <row r="65" spans="1:7" x14ac:dyDescent="0.3">
      <c r="A65" s="52" t="s">
        <v>57</v>
      </c>
      <c r="B65" s="51"/>
      <c r="C65" s="51"/>
      <c r="D65" s="51"/>
      <c r="E65" s="50"/>
      <c r="F65" s="50"/>
      <c r="G65" s="50"/>
    </row>
    <row r="66" spans="1:7" x14ac:dyDescent="0.3">
      <c r="A66" s="48" t="s">
        <v>58</v>
      </c>
      <c r="B66" s="50"/>
      <c r="D66" s="50"/>
      <c r="E66" s="50"/>
      <c r="F66" s="50"/>
      <c r="G66" s="50"/>
    </row>
    <row r="67" spans="1:7" x14ac:dyDescent="0.3">
      <c r="A67" s="47" t="s">
        <v>59</v>
      </c>
      <c r="B67" s="50"/>
      <c r="D67" s="50"/>
      <c r="E67" s="50"/>
      <c r="F67" s="50"/>
      <c r="G67" s="50"/>
    </row>
    <row r="68" spans="1:7" x14ac:dyDescent="0.3">
      <c r="A68" s="63" t="s">
        <v>60</v>
      </c>
      <c r="B68" s="50"/>
      <c r="D68" s="50"/>
      <c r="E68" s="50"/>
      <c r="F68" s="50"/>
      <c r="G68" s="50"/>
    </row>
    <row r="69" spans="1:7" x14ac:dyDescent="0.3">
      <c r="A69" s="63" t="s">
        <v>61</v>
      </c>
      <c r="B69" s="50"/>
      <c r="D69" s="50"/>
      <c r="E69" s="50"/>
      <c r="F69" s="50"/>
      <c r="G69" s="50"/>
    </row>
    <row r="70" spans="1:7" x14ac:dyDescent="0.3">
      <c r="A70" s="63" t="s">
        <v>62</v>
      </c>
      <c r="B70" s="50"/>
      <c r="D70" s="50"/>
      <c r="E70" s="50"/>
      <c r="F70" s="50"/>
      <c r="G70" s="50"/>
    </row>
    <row r="71" spans="1:7" x14ac:dyDescent="0.3">
      <c r="A71" s="63" t="s">
        <v>63</v>
      </c>
      <c r="B71" s="50"/>
      <c r="D71" s="50"/>
      <c r="E71" s="50"/>
      <c r="F71" s="50"/>
      <c r="G71" s="50"/>
    </row>
    <row r="72" spans="1:7" x14ac:dyDescent="0.3">
      <c r="A72" s="64" t="s">
        <v>55</v>
      </c>
      <c r="B72" s="65"/>
      <c r="C72" s="65"/>
      <c r="D72" s="65"/>
      <c r="E72" s="65"/>
      <c r="F72" s="50"/>
      <c r="G72" s="50"/>
    </row>
  </sheetData>
  <mergeCells count="4">
    <mergeCell ref="B44:F44"/>
    <mergeCell ref="B35:F35"/>
    <mergeCell ref="B30:F30"/>
    <mergeCell ref="B20:F20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VIASP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Vilson</dc:creator>
  <cp:lastModifiedBy>Vilson</cp:lastModifiedBy>
  <cp:lastPrinted>2018-09-17T12:58:20Z</cp:lastPrinted>
  <dcterms:created xsi:type="dcterms:W3CDTF">2009-12-12T13:43:50Z</dcterms:created>
  <dcterms:modified xsi:type="dcterms:W3CDTF">2026-04-13T14:04:05Z</dcterms:modified>
</cp:coreProperties>
</file>