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2\Compras\Temp\PREGÕES 2026\TRANSPORTE ESCOLAR\"/>
    </mc:Choice>
  </mc:AlternateContent>
  <xr:revisionPtr revIDLastSave="0" documentId="13_ncr:1_{2BF9FD15-33C4-4484-B4C0-ABF656C3A8C0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lan1" sheetId="18" r:id="rId1"/>
  </sheets>
  <calcPr calcId="181029"/>
  <customWorkbookViews>
    <customWorkbookView name="renato - Modo de exibição pessoal" guid="{6A5128AA-46A2-4214-91D0-65858841AABF}" mergeInterval="0" personalView="1" maximized="1" xWindow="1" yWindow="1" windowWidth="1366" windowHeight="538" activeSheetId="1"/>
  </customWorkbookViews>
</workbook>
</file>

<file path=xl/calcChain.xml><?xml version="1.0" encoding="utf-8"?>
<calcChain xmlns="http://schemas.openxmlformats.org/spreadsheetml/2006/main">
  <c r="J48" i="18" l="1"/>
  <c r="J46" i="18"/>
  <c r="J47" i="18" s="1"/>
  <c r="J41" i="18"/>
  <c r="J38" i="18"/>
  <c r="J36" i="18"/>
  <c r="J32" i="18"/>
  <c r="J33" i="18" s="1"/>
  <c r="J27" i="18"/>
  <c r="J24" i="18"/>
  <c r="J22" i="18"/>
  <c r="J23" i="18" s="1"/>
  <c r="J9" i="18"/>
  <c r="J8" i="18"/>
  <c r="J17" i="18" s="1"/>
  <c r="I48" i="18"/>
  <c r="I46" i="18"/>
  <c r="I47" i="18" s="1"/>
  <c r="I41" i="18"/>
  <c r="I38" i="18"/>
  <c r="I36" i="18"/>
  <c r="I32" i="18"/>
  <c r="I33" i="18" s="1"/>
  <c r="I27" i="18"/>
  <c r="I24" i="18"/>
  <c r="I22" i="18"/>
  <c r="I9" i="18"/>
  <c r="I8" i="18"/>
  <c r="I17" i="18" s="1"/>
  <c r="H48" i="18"/>
  <c r="H46" i="18"/>
  <c r="H47" i="18" s="1"/>
  <c r="H41" i="18"/>
  <c r="H38" i="18"/>
  <c r="H36" i="18"/>
  <c r="H32" i="18"/>
  <c r="H33" i="18" s="1"/>
  <c r="H27" i="18"/>
  <c r="H24" i="18"/>
  <c r="H22" i="18"/>
  <c r="H9" i="18"/>
  <c r="H8" i="18"/>
  <c r="H17" i="18" s="1"/>
  <c r="G48" i="18"/>
  <c r="G46" i="18"/>
  <c r="G47" i="18" s="1"/>
  <c r="G49" i="18" s="1"/>
  <c r="G41" i="18"/>
  <c r="G38" i="18"/>
  <c r="G36" i="18"/>
  <c r="G32" i="18"/>
  <c r="G33" i="18" s="1"/>
  <c r="G27" i="18"/>
  <c r="G24" i="18"/>
  <c r="G22" i="18"/>
  <c r="G23" i="18" s="1"/>
  <c r="G9" i="18"/>
  <c r="G8" i="18"/>
  <c r="G17" i="18" s="1"/>
  <c r="F48" i="18"/>
  <c r="F46" i="18"/>
  <c r="F47" i="18" s="1"/>
  <c r="F41" i="18"/>
  <c r="F38" i="18"/>
  <c r="F36" i="18"/>
  <c r="F32" i="18"/>
  <c r="F33" i="18" s="1"/>
  <c r="F27" i="18"/>
  <c r="F24" i="18"/>
  <c r="F22" i="18"/>
  <c r="F9" i="18"/>
  <c r="F8" i="18"/>
  <c r="F17" i="18" s="1"/>
  <c r="E48" i="18"/>
  <c r="E46" i="18"/>
  <c r="E47" i="18" s="1"/>
  <c r="E41" i="18"/>
  <c r="E38" i="18"/>
  <c r="E36" i="18"/>
  <c r="E40" i="18" s="1"/>
  <c r="E32" i="18"/>
  <c r="E33" i="18" s="1"/>
  <c r="E27" i="18"/>
  <c r="E24" i="18"/>
  <c r="E22" i="18"/>
  <c r="E23" i="18" s="1"/>
  <c r="E9" i="18"/>
  <c r="E8" i="18"/>
  <c r="E17" i="18" s="1"/>
  <c r="D36" i="18"/>
  <c r="C36" i="18"/>
  <c r="E25" i="18" l="1"/>
  <c r="E26" i="18" s="1"/>
  <c r="E42" i="18"/>
  <c r="G40" i="18"/>
  <c r="F40" i="18"/>
  <c r="H40" i="18"/>
  <c r="H42" i="18" s="1"/>
  <c r="F42" i="18"/>
  <c r="G42" i="18"/>
  <c r="H49" i="18"/>
  <c r="I49" i="18"/>
  <c r="J25" i="18"/>
  <c r="J26" i="18" s="1"/>
  <c r="G25" i="18"/>
  <c r="G26" i="18" s="1"/>
  <c r="E49" i="18"/>
  <c r="J40" i="18"/>
  <c r="J42" i="18" s="1"/>
  <c r="I40" i="18"/>
  <c r="I42" i="18" s="1"/>
  <c r="J49" i="18"/>
  <c r="J18" i="18"/>
  <c r="I18" i="18"/>
  <c r="I23" i="18"/>
  <c r="I25" i="18" s="1"/>
  <c r="I26" i="18" s="1"/>
  <c r="H23" i="18"/>
  <c r="H25" i="18" s="1"/>
  <c r="H26" i="18" s="1"/>
  <c r="H18" i="18"/>
  <c r="G28" i="18"/>
  <c r="G18" i="18"/>
  <c r="F49" i="18"/>
  <c r="F18" i="18"/>
  <c r="F23" i="18"/>
  <c r="F25" i="18" s="1"/>
  <c r="E18" i="18"/>
  <c r="E28" i="18"/>
  <c r="D48" i="18"/>
  <c r="D46" i="18"/>
  <c r="D47" i="18" s="1"/>
  <c r="D41" i="18"/>
  <c r="D38" i="18"/>
  <c r="D40" i="18" s="1"/>
  <c r="D32" i="18"/>
  <c r="D33" i="18" s="1"/>
  <c r="D27" i="18"/>
  <c r="D24" i="18"/>
  <c r="D22" i="18"/>
  <c r="D23" i="18" s="1"/>
  <c r="D9" i="18"/>
  <c r="D8" i="18"/>
  <c r="D17" i="18" s="1"/>
  <c r="J28" i="18" l="1"/>
  <c r="D42" i="18"/>
  <c r="G51" i="18"/>
  <c r="G58" i="18" s="1"/>
  <c r="G59" i="18" s="1"/>
  <c r="I28" i="18"/>
  <c r="I51" i="18" s="1"/>
  <c r="I58" i="18" s="1"/>
  <c r="I59" i="18" s="1"/>
  <c r="J51" i="18"/>
  <c r="J58" i="18" s="1"/>
  <c r="J59" i="18" s="1"/>
  <c r="D49" i="18"/>
  <c r="H28" i="18"/>
  <c r="H51" i="18" s="1"/>
  <c r="H58" i="18" s="1"/>
  <c r="H59" i="18" s="1"/>
  <c r="F26" i="18"/>
  <c r="F28" i="18" s="1"/>
  <c r="F51" i="18" s="1"/>
  <c r="F58" i="18" s="1"/>
  <c r="F59" i="18" s="1"/>
  <c r="E51" i="18"/>
  <c r="E58" i="18" s="1"/>
  <c r="E59" i="18" s="1"/>
  <c r="D25" i="18"/>
  <c r="D26" i="18" s="1"/>
  <c r="D18" i="18"/>
  <c r="D28" i="18" l="1"/>
  <c r="D51" i="18" s="1"/>
  <c r="D58" i="18" s="1"/>
  <c r="D59" i="18" s="1"/>
  <c r="C38" i="18"/>
  <c r="C40" i="18" s="1"/>
  <c r="C27" i="18" l="1"/>
  <c r="C41" i="18"/>
  <c r="C48" i="18"/>
  <c r="C32" i="18"/>
  <c r="C42" i="18" l="1"/>
  <c r="C24" i="18" l="1"/>
  <c r="C22" i="18"/>
  <c r="C46" i="18"/>
  <c r="C47" i="18" s="1"/>
  <c r="C49" i="18" s="1"/>
  <c r="C9" i="18"/>
  <c r="C8" i="18"/>
  <c r="C17" i="18" s="1"/>
  <c r="C18" i="18" l="1"/>
  <c r="C23" i="18"/>
  <c r="C25" i="18" s="1"/>
  <c r="C26" i="18" s="1"/>
  <c r="C33" i="18"/>
  <c r="C28" i="18" l="1"/>
  <c r="C51" i="18" s="1"/>
  <c r="C58" i="18" l="1"/>
  <c r="C59" i="18" l="1"/>
</calcChain>
</file>

<file path=xl/sharedStrings.xml><?xml version="1.0" encoding="utf-8"?>
<sst xmlns="http://schemas.openxmlformats.org/spreadsheetml/2006/main" count="84" uniqueCount="68">
  <si>
    <t>FGTS</t>
  </si>
  <si>
    <t>Férias</t>
  </si>
  <si>
    <t>13º Salário</t>
  </si>
  <si>
    <t>Simples</t>
  </si>
  <si>
    <t>Tipo de Veículo</t>
  </si>
  <si>
    <t>KM Total Dia</t>
  </si>
  <si>
    <t>KM Total Mês</t>
  </si>
  <si>
    <t>KM Total Ano</t>
  </si>
  <si>
    <t>Valor do Veículo</t>
  </si>
  <si>
    <t>Taxa de Uso do Veículo</t>
  </si>
  <si>
    <t>COMBUSTÍVEL</t>
  </si>
  <si>
    <t>Valor do Litro</t>
  </si>
  <si>
    <t>Combustível / Mês</t>
  </si>
  <si>
    <t>Manutenção Mensal</t>
  </si>
  <si>
    <t>MOTORISTA</t>
  </si>
  <si>
    <t>Salário Mensal</t>
  </si>
  <si>
    <t>1/3 s/ Férias</t>
  </si>
  <si>
    <t>FGTS Multa Rescisória (40%)</t>
  </si>
  <si>
    <t>Taxa de remuneração do capital (SELIC)</t>
  </si>
  <si>
    <t>Remuneração Anual</t>
  </si>
  <si>
    <t>Remuneração Mensal</t>
  </si>
  <si>
    <t>Valor do Trajeto Mensal</t>
  </si>
  <si>
    <t>ISSQN</t>
  </si>
  <si>
    <t>Lucro s/ Contrato</t>
  </si>
  <si>
    <t>Valor Km Rodado</t>
  </si>
  <si>
    <t>CUSTO FIXO ANUAL (Não Exclusivo)</t>
  </si>
  <si>
    <t>CUSTO FIXO (Exclusivo)</t>
  </si>
  <si>
    <t>Taxas e Vistorias</t>
  </si>
  <si>
    <t>Contabilidade Anual</t>
  </si>
  <si>
    <t>Depreciação Anual</t>
  </si>
  <si>
    <t>Licenciamento Anual</t>
  </si>
  <si>
    <t>TOTAL CUSTO FIXO (EXCLUSIVO)</t>
  </si>
  <si>
    <t>TOTAL CUSTO FIXO (NÃO EXCLUSIVO)</t>
  </si>
  <si>
    <t xml:space="preserve">Custo Mensal </t>
  </si>
  <si>
    <t>% de utilização veículo</t>
  </si>
  <si>
    <t>Remuneração de capital</t>
  </si>
  <si>
    <t>VALOR TOTAL MENSAL</t>
  </si>
  <si>
    <t>Parcela Mensal - Custo Fixo Não Exclusivo</t>
  </si>
  <si>
    <t>Parcela Mensal - Custo Fixo Exclusivo</t>
  </si>
  <si>
    <t xml:space="preserve">Km/L </t>
  </si>
  <si>
    <t xml:space="preserve">Rel. Combustível/Manutenção </t>
  </si>
  <si>
    <t>REMUNERAÇÃO DE CAPITAL</t>
  </si>
  <si>
    <t>TRIBUTAÇÃO E LUCRATIVIDADE</t>
  </si>
  <si>
    <t xml:space="preserve"> </t>
  </si>
  <si>
    <t>Estado do Rio Grande do Sul</t>
  </si>
  <si>
    <t>Planilha de Composição dos Custos para o Transporte Escolar</t>
  </si>
  <si>
    <t>Duscriminação</t>
  </si>
  <si>
    <t>MUNICÍPIO DE MIRAGUAÍ/RS</t>
  </si>
  <si>
    <t>VAN/Kombi</t>
  </si>
  <si>
    <t>Seguro Anual/Veículo</t>
  </si>
  <si>
    <t>Trajeto 06</t>
  </si>
  <si>
    <t>Trajeto 08</t>
  </si>
  <si>
    <t>Trajeto 09</t>
  </si>
  <si>
    <t>Trajeto 10</t>
  </si>
  <si>
    <t>Trajeto 11</t>
  </si>
  <si>
    <t>Trajeto 12</t>
  </si>
  <si>
    <t>Trajeto 13</t>
  </si>
  <si>
    <t>Trajeto 07</t>
  </si>
  <si>
    <t>VAN</t>
  </si>
  <si>
    <t>Observações:</t>
  </si>
  <si>
    <t xml:space="preserve"> 1. O valor do Km rodado foi obtido através da apuração de custos do transporte em planilha/modelo fornecido pelo TCE/RS.</t>
  </si>
  <si>
    <t>2. O preço do óleo diesel é o preço atualmente contratado/praticado pelo município.</t>
  </si>
  <si>
    <t xml:space="preserve">3. Em relação ao salário mensal, foi utilizado o valor do salário mínimo profissional para a função de motorista de micro ônibus </t>
  </si>
  <si>
    <t>conforme CONVENÇÃO COLETIVA DE TRABALHO 2025/2026 - NÚMERO DE REGISTRO NO MTE: RS004490/2025</t>
  </si>
  <si>
    <t>disponível no endereço eletrônico http://www3.mte.gov.br/sistemas/mediador/.</t>
  </si>
  <si>
    <t>em consulta realizada na internet.</t>
  </si>
  <si>
    <t>4. Em relação ao valor do veículo, foi utilizado como referência, o valor aproximado de aquisição de kombi ou van, ano mínimo 2011,</t>
  </si>
  <si>
    <t>5. Em relação ao trajeto 11, foi utilizado como referência, o valor do veículo em R$ 100.000,00, haja vista a obrigatoriamente de utilização de veículo Van.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</si>
</sst>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&quot;\ #,##0.00"/>
    <numFmt numFmtId="166" formatCode="#,##0_ ;\-#,##0\ "/>
    <numFmt numFmtId="167" formatCode="#,##0.000_ ;\-#,##0.0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2" fillId="2" borderId="3" xfId="0" applyFont="1" applyFill="1" applyBorder="1"/>
    <xf numFmtId="166" fontId="2" fillId="2" borderId="2" xfId="1" applyNumberFormat="1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2" fillId="0" borderId="2" xfId="1" applyFont="1" applyBorder="1"/>
    <xf numFmtId="0" fontId="0" fillId="0" borderId="2" xfId="0" applyBorder="1"/>
    <xf numFmtId="164" fontId="0" fillId="0" borderId="2" xfId="1" applyFont="1" applyBorder="1"/>
    <xf numFmtId="44" fontId="0" fillId="0" borderId="2" xfId="0" applyNumberFormat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0" fillId="2" borderId="2" xfId="1" applyFont="1" applyFill="1" applyBorder="1"/>
    <xf numFmtId="0" fontId="2" fillId="0" borderId="2" xfId="0" applyFont="1" applyBorder="1"/>
    <xf numFmtId="9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2" fillId="0" borderId="2" xfId="0" applyNumberFormat="1" applyFont="1" applyBorder="1"/>
    <xf numFmtId="164" fontId="2" fillId="2" borderId="2" xfId="1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164" fontId="0" fillId="2" borderId="3" xfId="1" applyFont="1" applyFill="1" applyBorder="1"/>
    <xf numFmtId="10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43" fontId="0" fillId="0" borderId="0" xfId="0" applyNumberFormat="1"/>
    <xf numFmtId="44" fontId="0" fillId="0" borderId="0" xfId="0" applyNumberFormat="1"/>
    <xf numFmtId="4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1" applyFont="1" applyBorder="1" applyAlignment="1">
      <alignment horizontal="center"/>
    </xf>
    <xf numFmtId="167" fontId="2" fillId="2" borderId="2" xfId="1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2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4" fontId="0" fillId="0" borderId="2" xfId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0"/>
  <sheetViews>
    <sheetView tabSelected="1" topLeftCell="B49" zoomScale="110" zoomScaleNormal="110" workbookViewId="0">
      <selection activeCell="H7" sqref="H7"/>
    </sheetView>
  </sheetViews>
  <sheetFormatPr defaultRowHeight="14.4" x14ac:dyDescent="0.3"/>
  <cols>
    <col min="1" max="1" width="9.109375"/>
    <col min="2" max="2" width="38.6640625" bestFit="1" customWidth="1"/>
    <col min="3" max="3" width="16.5546875" customWidth="1"/>
    <col min="4" max="4" width="18" customWidth="1"/>
    <col min="5" max="5" width="17.44140625" customWidth="1"/>
    <col min="6" max="6" width="17" customWidth="1"/>
    <col min="7" max="7" width="18.5546875" customWidth="1"/>
    <col min="8" max="8" width="18.109375" customWidth="1"/>
    <col min="9" max="9" width="16.6640625" customWidth="1"/>
    <col min="10" max="10" width="14.33203125" customWidth="1"/>
  </cols>
  <sheetData>
    <row r="1" spans="2:13" x14ac:dyDescent="0.3">
      <c r="B1" s="29" t="s">
        <v>44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x14ac:dyDescent="0.3">
      <c r="B2" s="29" t="s">
        <v>47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3" x14ac:dyDescent="0.3">
      <c r="B3" s="30" t="s">
        <v>45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2:13" ht="33.15" customHeight="1" x14ac:dyDescent="0.3">
      <c r="B5" s="31" t="s">
        <v>46</v>
      </c>
      <c r="C5" s="39" t="s">
        <v>50</v>
      </c>
      <c r="D5" s="39" t="s">
        <v>57</v>
      </c>
      <c r="E5" s="39" t="s">
        <v>51</v>
      </c>
      <c r="F5" s="39" t="s">
        <v>52</v>
      </c>
      <c r="G5" s="39" t="s">
        <v>53</v>
      </c>
      <c r="H5" s="39" t="s">
        <v>54</v>
      </c>
      <c r="I5" s="39" t="s">
        <v>55</v>
      </c>
      <c r="J5" s="39" t="s">
        <v>56</v>
      </c>
    </row>
    <row r="6" spans="2:13" x14ac:dyDescent="0.3">
      <c r="B6" s="15" t="s">
        <v>4</v>
      </c>
      <c r="C6" s="21" t="s">
        <v>48</v>
      </c>
      <c r="D6" s="21" t="s">
        <v>48</v>
      </c>
      <c r="E6" s="21" t="s">
        <v>48</v>
      </c>
      <c r="F6" s="21" t="s">
        <v>48</v>
      </c>
      <c r="G6" s="21" t="s">
        <v>48</v>
      </c>
      <c r="H6" s="21" t="s">
        <v>58</v>
      </c>
      <c r="I6" s="21" t="s">
        <v>48</v>
      </c>
      <c r="J6" s="21" t="s">
        <v>48</v>
      </c>
    </row>
    <row r="7" spans="2:13" x14ac:dyDescent="0.3">
      <c r="B7" s="20" t="s">
        <v>5</v>
      </c>
      <c r="C7" s="35">
        <v>60.8</v>
      </c>
      <c r="D7" s="35">
        <v>82.8</v>
      </c>
      <c r="E7" s="35">
        <v>49.4</v>
      </c>
      <c r="F7" s="35">
        <v>105.2</v>
      </c>
      <c r="G7" s="35">
        <v>117.7</v>
      </c>
      <c r="H7" s="35">
        <v>218.7</v>
      </c>
      <c r="I7" s="35">
        <v>44</v>
      </c>
      <c r="J7" s="35">
        <v>68</v>
      </c>
    </row>
    <row r="8" spans="2:13" x14ac:dyDescent="0.3">
      <c r="B8" s="20" t="s">
        <v>6</v>
      </c>
      <c r="C8" s="6">
        <f t="shared" ref="C8:D8" si="0">C7*20</f>
        <v>1216</v>
      </c>
      <c r="D8" s="6">
        <f t="shared" si="0"/>
        <v>1656</v>
      </c>
      <c r="E8" s="6">
        <f t="shared" ref="E8:F8" si="1">E7*20</f>
        <v>988</v>
      </c>
      <c r="F8" s="6">
        <f t="shared" si="1"/>
        <v>2104</v>
      </c>
      <c r="G8" s="6">
        <f t="shared" ref="G8:H8" si="2">G7*20</f>
        <v>2354</v>
      </c>
      <c r="H8" s="6">
        <f t="shared" si="2"/>
        <v>4374</v>
      </c>
      <c r="I8" s="6">
        <f t="shared" ref="I8:J8" si="3">I7*20</f>
        <v>880</v>
      </c>
      <c r="J8" s="6">
        <f t="shared" si="3"/>
        <v>1360</v>
      </c>
    </row>
    <row r="9" spans="2:13" x14ac:dyDescent="0.3">
      <c r="B9" s="20" t="s">
        <v>7</v>
      </c>
      <c r="C9" s="6">
        <f t="shared" ref="C9:D9" si="4">C7*200</f>
        <v>12160</v>
      </c>
      <c r="D9" s="6">
        <f t="shared" si="4"/>
        <v>16560</v>
      </c>
      <c r="E9" s="6">
        <f t="shared" ref="E9:F9" si="5">E7*200</f>
        <v>9880</v>
      </c>
      <c r="F9" s="6">
        <f t="shared" si="5"/>
        <v>21040</v>
      </c>
      <c r="G9" s="6">
        <f t="shared" ref="G9:H9" si="6">G7*200</f>
        <v>23540</v>
      </c>
      <c r="H9" s="6">
        <f t="shared" si="6"/>
        <v>43740</v>
      </c>
      <c r="I9" s="6">
        <f t="shared" ref="I9:J9" si="7">I7*200</f>
        <v>8800</v>
      </c>
      <c r="J9" s="6">
        <f t="shared" si="7"/>
        <v>13600</v>
      </c>
    </row>
    <row r="10" spans="2:13" x14ac:dyDescent="0.3">
      <c r="B10" s="10" t="s">
        <v>8</v>
      </c>
      <c r="C10" s="7">
        <v>60000</v>
      </c>
      <c r="D10" s="7">
        <v>60000</v>
      </c>
      <c r="E10" s="7">
        <v>60000</v>
      </c>
      <c r="F10" s="7">
        <v>60000</v>
      </c>
      <c r="G10" s="7">
        <v>60000</v>
      </c>
      <c r="H10" s="7">
        <v>100000</v>
      </c>
      <c r="I10" s="7">
        <v>60000</v>
      </c>
      <c r="J10" s="7">
        <v>60000</v>
      </c>
    </row>
    <row r="11" spans="2:13" x14ac:dyDescent="0.3">
      <c r="B11" s="10" t="s">
        <v>9</v>
      </c>
      <c r="C11" s="24">
        <v>1</v>
      </c>
      <c r="D11" s="24">
        <v>1</v>
      </c>
      <c r="E11" s="24">
        <v>0.5</v>
      </c>
      <c r="F11" s="24">
        <v>1</v>
      </c>
      <c r="G11" s="24">
        <v>1</v>
      </c>
      <c r="H11" s="24">
        <v>1</v>
      </c>
      <c r="I11" s="24">
        <v>0.5</v>
      </c>
      <c r="J11" s="24">
        <v>1</v>
      </c>
    </row>
    <row r="12" spans="2:13" x14ac:dyDescent="0.3">
      <c r="B12" s="10"/>
      <c r="C12" s="7"/>
      <c r="D12" s="7"/>
      <c r="E12" s="7"/>
      <c r="F12" s="7"/>
      <c r="G12" s="7"/>
      <c r="H12" s="7"/>
      <c r="I12" s="7"/>
      <c r="J12" s="7"/>
    </row>
    <row r="13" spans="2:13" x14ac:dyDescent="0.3">
      <c r="B13" s="2" t="s">
        <v>10</v>
      </c>
      <c r="C13" s="7" t="s">
        <v>43</v>
      </c>
      <c r="D13" s="7" t="s">
        <v>43</v>
      </c>
      <c r="E13" s="7" t="s">
        <v>43</v>
      </c>
      <c r="F13" s="7" t="s">
        <v>43</v>
      </c>
      <c r="G13" s="7" t="s">
        <v>43</v>
      </c>
      <c r="H13" s="7" t="s">
        <v>43</v>
      </c>
      <c r="I13" s="7" t="s">
        <v>43</v>
      </c>
      <c r="J13" s="7" t="s">
        <v>43</v>
      </c>
    </row>
    <row r="14" spans="2:13" x14ac:dyDescent="0.3">
      <c r="B14" s="3" t="s">
        <v>11</v>
      </c>
      <c r="C14" s="40">
        <v>6.81</v>
      </c>
      <c r="D14" s="40">
        <v>6.81</v>
      </c>
      <c r="E14" s="40">
        <v>6.81</v>
      </c>
      <c r="F14" s="40">
        <v>6.81</v>
      </c>
      <c r="G14" s="40">
        <v>6.81</v>
      </c>
      <c r="H14" s="40">
        <v>6.81</v>
      </c>
      <c r="I14" s="40">
        <v>6.81</v>
      </c>
      <c r="J14" s="40">
        <v>6.81</v>
      </c>
    </row>
    <row r="15" spans="2:13" x14ac:dyDescent="0.3">
      <c r="B15" s="3" t="s">
        <v>39</v>
      </c>
      <c r="C15" s="38">
        <v>8</v>
      </c>
      <c r="D15" s="38">
        <v>8</v>
      </c>
      <c r="E15" s="38">
        <v>8</v>
      </c>
      <c r="F15" s="38">
        <v>8</v>
      </c>
      <c r="G15" s="38">
        <v>8</v>
      </c>
      <c r="H15" s="38">
        <v>8</v>
      </c>
      <c r="I15" s="38">
        <v>8</v>
      </c>
      <c r="J15" s="38">
        <v>8</v>
      </c>
    </row>
    <row r="16" spans="2:13" x14ac:dyDescent="0.3">
      <c r="B16" s="3" t="s">
        <v>40</v>
      </c>
      <c r="C16" s="8">
        <v>0.4</v>
      </c>
      <c r="D16" s="8">
        <v>0.4</v>
      </c>
      <c r="E16" s="8">
        <v>0.4</v>
      </c>
      <c r="F16" s="8">
        <v>0.4</v>
      </c>
      <c r="G16" s="8">
        <v>0.4</v>
      </c>
      <c r="H16" s="8">
        <v>0.4</v>
      </c>
      <c r="I16" s="8">
        <v>0.4</v>
      </c>
      <c r="J16" s="8">
        <v>0.4</v>
      </c>
    </row>
    <row r="17" spans="2:10" x14ac:dyDescent="0.3">
      <c r="B17" s="2" t="s">
        <v>12</v>
      </c>
      <c r="C17" s="9">
        <f t="shared" ref="C17:D17" si="8">(C8/C15)*C14</f>
        <v>1035.1199999999999</v>
      </c>
      <c r="D17" s="9">
        <f t="shared" si="8"/>
        <v>1409.6699999999998</v>
      </c>
      <c r="E17" s="9">
        <f t="shared" ref="E17:F17" si="9">(E8/E15)*E14</f>
        <v>841.03499999999997</v>
      </c>
      <c r="F17" s="9">
        <f t="shared" si="9"/>
        <v>1791.03</v>
      </c>
      <c r="G17" s="9">
        <f t="shared" ref="G17:H17" si="10">(G8/G15)*G14</f>
        <v>2003.8425</v>
      </c>
      <c r="H17" s="9">
        <f t="shared" si="10"/>
        <v>3723.3674999999998</v>
      </c>
      <c r="I17" s="9">
        <f t="shared" ref="I17:J17" si="11">(I8/I15)*I14</f>
        <v>749.09999999999991</v>
      </c>
      <c r="J17" s="9">
        <f t="shared" si="11"/>
        <v>1157.7</v>
      </c>
    </row>
    <row r="18" spans="2:10" x14ac:dyDescent="0.3">
      <c r="B18" s="2" t="s">
        <v>13</v>
      </c>
      <c r="C18" s="9">
        <f t="shared" ref="C18:D18" si="12">C17*C16</f>
        <v>414.048</v>
      </c>
      <c r="D18" s="9">
        <f t="shared" si="12"/>
        <v>563.86799999999994</v>
      </c>
      <c r="E18" s="9">
        <f t="shared" ref="E18:F18" si="13">E17*E16</f>
        <v>336.41399999999999</v>
      </c>
      <c r="F18" s="9">
        <f t="shared" si="13"/>
        <v>716.41200000000003</v>
      </c>
      <c r="G18" s="9">
        <f t="shared" ref="G18:H18" si="14">G17*G16</f>
        <v>801.53700000000003</v>
      </c>
      <c r="H18" s="9">
        <f t="shared" si="14"/>
        <v>1489.347</v>
      </c>
      <c r="I18" s="9">
        <f t="shared" ref="I18:J18" si="15">I17*I16</f>
        <v>299.64</v>
      </c>
      <c r="J18" s="9">
        <f t="shared" si="15"/>
        <v>463.08000000000004</v>
      </c>
    </row>
    <row r="19" spans="2:10" x14ac:dyDescent="0.3">
      <c r="C19" s="10"/>
      <c r="D19" s="10"/>
      <c r="E19" s="10"/>
      <c r="F19" s="10"/>
      <c r="G19" s="10"/>
      <c r="H19" s="10"/>
      <c r="I19" s="10"/>
      <c r="J19" s="10"/>
    </row>
    <row r="20" spans="2:10" x14ac:dyDescent="0.3">
      <c r="B20" s="2" t="s">
        <v>14</v>
      </c>
      <c r="C20" s="34"/>
      <c r="D20" s="34"/>
      <c r="E20" s="34"/>
      <c r="F20" s="34"/>
      <c r="G20" s="34"/>
      <c r="H20" s="34"/>
      <c r="I20" s="34"/>
      <c r="J20" s="34"/>
    </row>
    <row r="21" spans="2:10" x14ac:dyDescent="0.3">
      <c r="B21" s="3" t="s">
        <v>15</v>
      </c>
      <c r="C21" s="7">
        <v>2448.1</v>
      </c>
      <c r="D21" s="7">
        <v>2448.1</v>
      </c>
      <c r="E21" s="7">
        <v>2448.1</v>
      </c>
      <c r="F21" s="7">
        <v>2448.1</v>
      </c>
      <c r="G21" s="7">
        <v>2448.1</v>
      </c>
      <c r="H21" s="7">
        <v>2448.1</v>
      </c>
      <c r="I21" s="7">
        <v>2448.1</v>
      </c>
      <c r="J21" s="7">
        <v>2448.1</v>
      </c>
    </row>
    <row r="22" spans="2:10" x14ac:dyDescent="0.3">
      <c r="B22" s="3" t="s">
        <v>1</v>
      </c>
      <c r="C22" s="7">
        <f t="shared" ref="C22:D22" si="16">(C21/12)*10/12</f>
        <v>170.00694444444443</v>
      </c>
      <c r="D22" s="7">
        <f t="shared" si="16"/>
        <v>170.00694444444443</v>
      </c>
      <c r="E22" s="7">
        <f t="shared" ref="E22:F22" si="17">(E21/12)*10/12</f>
        <v>170.00694444444443</v>
      </c>
      <c r="F22" s="7">
        <f t="shared" si="17"/>
        <v>170.00694444444443</v>
      </c>
      <c r="G22" s="7">
        <f t="shared" ref="G22:H22" si="18">(G21/12)*10/12</f>
        <v>170.00694444444443</v>
      </c>
      <c r="H22" s="7">
        <f t="shared" si="18"/>
        <v>170.00694444444443</v>
      </c>
      <c r="I22" s="7">
        <f t="shared" ref="I22:J22" si="19">(I21/12)*10/12</f>
        <v>170.00694444444443</v>
      </c>
      <c r="J22" s="7">
        <f t="shared" si="19"/>
        <v>170.00694444444443</v>
      </c>
    </row>
    <row r="23" spans="2:10" x14ac:dyDescent="0.3">
      <c r="B23" s="3" t="s">
        <v>16</v>
      </c>
      <c r="C23" s="7">
        <f t="shared" ref="C23:D23" si="20">C22/3</f>
        <v>56.668981481481474</v>
      </c>
      <c r="D23" s="7">
        <f t="shared" si="20"/>
        <v>56.668981481481474</v>
      </c>
      <c r="E23" s="7">
        <f t="shared" ref="E23:F23" si="21">E22/3</f>
        <v>56.668981481481474</v>
      </c>
      <c r="F23" s="7">
        <f t="shared" si="21"/>
        <v>56.668981481481474</v>
      </c>
      <c r="G23" s="7">
        <f t="shared" ref="G23:H23" si="22">G22/3</f>
        <v>56.668981481481474</v>
      </c>
      <c r="H23" s="7">
        <f t="shared" si="22"/>
        <v>56.668981481481474</v>
      </c>
      <c r="I23" s="7">
        <f t="shared" ref="I23:J23" si="23">I22/3</f>
        <v>56.668981481481474</v>
      </c>
      <c r="J23" s="7">
        <f t="shared" si="23"/>
        <v>56.668981481481474</v>
      </c>
    </row>
    <row r="24" spans="2:10" x14ac:dyDescent="0.3">
      <c r="B24" s="3" t="s">
        <v>2</v>
      </c>
      <c r="C24" s="7">
        <f t="shared" ref="C24:D24" si="24">(C21/12)*10/12</f>
        <v>170.00694444444443</v>
      </c>
      <c r="D24" s="7">
        <f t="shared" si="24"/>
        <v>170.00694444444443</v>
      </c>
      <c r="E24" s="7">
        <f t="shared" ref="E24:F24" si="25">(E21/12)*10/12</f>
        <v>170.00694444444443</v>
      </c>
      <c r="F24" s="7">
        <f t="shared" si="25"/>
        <v>170.00694444444443</v>
      </c>
      <c r="G24" s="7">
        <f t="shared" ref="G24:H24" si="26">(G21/12)*10/12</f>
        <v>170.00694444444443</v>
      </c>
      <c r="H24" s="7">
        <f t="shared" si="26"/>
        <v>170.00694444444443</v>
      </c>
      <c r="I24" s="7">
        <f t="shared" ref="I24:J24" si="27">(I21/12)*10/12</f>
        <v>170.00694444444443</v>
      </c>
      <c r="J24" s="7">
        <f t="shared" si="27"/>
        <v>170.00694444444443</v>
      </c>
    </row>
    <row r="25" spans="2:10" x14ac:dyDescent="0.3">
      <c r="B25" s="3" t="s">
        <v>0</v>
      </c>
      <c r="C25" s="7">
        <f t="shared" ref="C25:D25" si="28">(C21+C22+C23+C24)*8%</f>
        <v>227.58262962962959</v>
      </c>
      <c r="D25" s="7">
        <f t="shared" si="28"/>
        <v>227.58262962962959</v>
      </c>
      <c r="E25" s="7">
        <f t="shared" ref="E25:F25" si="29">(E21+E22+E23+E24)*8%</f>
        <v>227.58262962962959</v>
      </c>
      <c r="F25" s="7">
        <f t="shared" si="29"/>
        <v>227.58262962962959</v>
      </c>
      <c r="G25" s="7">
        <f t="shared" ref="G25:H25" si="30">(G21+G22+G23+G24)*8%</f>
        <v>227.58262962962959</v>
      </c>
      <c r="H25" s="7">
        <f t="shared" si="30"/>
        <v>227.58262962962959</v>
      </c>
      <c r="I25" s="7">
        <f t="shared" ref="I25:J25" si="31">(I21+I22+I23+I24)*8%</f>
        <v>227.58262962962959</v>
      </c>
      <c r="J25" s="7">
        <f t="shared" si="31"/>
        <v>227.58262962962959</v>
      </c>
    </row>
    <row r="26" spans="2:10" x14ac:dyDescent="0.3">
      <c r="B26" s="3" t="s">
        <v>17</v>
      </c>
      <c r="C26" s="12">
        <f t="shared" ref="C26:D26" si="32">C25*40%</f>
        <v>91.033051851851837</v>
      </c>
      <c r="D26" s="12">
        <f t="shared" si="32"/>
        <v>91.033051851851837</v>
      </c>
      <c r="E26" s="12">
        <f t="shared" ref="E26:F26" si="33">E25*40%</f>
        <v>91.033051851851837</v>
      </c>
      <c r="F26" s="12">
        <f t="shared" si="33"/>
        <v>91.033051851851837</v>
      </c>
      <c r="G26" s="12">
        <f t="shared" ref="G26:H26" si="34">G25*40%</f>
        <v>91.033051851851837</v>
      </c>
      <c r="H26" s="12">
        <f t="shared" si="34"/>
        <v>91.033051851851837</v>
      </c>
      <c r="I26" s="12">
        <f t="shared" ref="I26:J26" si="35">I25*40%</f>
        <v>91.033051851851837</v>
      </c>
      <c r="J26" s="12">
        <f t="shared" si="35"/>
        <v>91.033051851851837</v>
      </c>
    </row>
    <row r="27" spans="2:10" x14ac:dyDescent="0.3">
      <c r="B27" s="2" t="s">
        <v>34</v>
      </c>
      <c r="C27" s="24">
        <f t="shared" ref="C27:D27" si="36">C11</f>
        <v>1</v>
      </c>
      <c r="D27" s="24">
        <f t="shared" si="36"/>
        <v>1</v>
      </c>
      <c r="E27" s="24">
        <f t="shared" ref="E27:F27" si="37">E11</f>
        <v>0.5</v>
      </c>
      <c r="F27" s="24">
        <f t="shared" si="37"/>
        <v>1</v>
      </c>
      <c r="G27" s="24">
        <f t="shared" ref="G27:H27" si="38">G11</f>
        <v>1</v>
      </c>
      <c r="H27" s="24">
        <f t="shared" si="38"/>
        <v>1</v>
      </c>
      <c r="I27" s="24">
        <f t="shared" ref="I27:J27" si="39">I11</f>
        <v>0.5</v>
      </c>
      <c r="J27" s="24">
        <f t="shared" si="39"/>
        <v>1</v>
      </c>
    </row>
    <row r="28" spans="2:10" x14ac:dyDescent="0.3">
      <c r="B28" s="2" t="s">
        <v>33</v>
      </c>
      <c r="C28" s="13">
        <f t="shared" ref="C28:J28" si="40">SUM(C21:C26)*C27</f>
        <v>3163.3985518518512</v>
      </c>
      <c r="D28" s="13">
        <f t="shared" si="40"/>
        <v>3163.3985518518512</v>
      </c>
      <c r="E28" s="13">
        <f t="shared" si="40"/>
        <v>1581.6992759259256</v>
      </c>
      <c r="F28" s="13">
        <f t="shared" si="40"/>
        <v>3163.3985518518512</v>
      </c>
      <c r="G28" s="13">
        <f t="shared" si="40"/>
        <v>3163.3985518518512</v>
      </c>
      <c r="H28" s="13">
        <f t="shared" si="40"/>
        <v>3163.3985518518512</v>
      </c>
      <c r="I28" s="13">
        <f t="shared" si="40"/>
        <v>1581.6992759259256</v>
      </c>
      <c r="J28" s="13">
        <f t="shared" si="40"/>
        <v>3163.3985518518512</v>
      </c>
    </row>
    <row r="29" spans="2:10" x14ac:dyDescent="0.3">
      <c r="C29" s="10"/>
      <c r="D29" s="10"/>
      <c r="E29" s="10"/>
      <c r="F29" s="10"/>
      <c r="G29" s="10"/>
      <c r="H29" s="10"/>
      <c r="I29" s="10"/>
      <c r="J29" s="10"/>
    </row>
    <row r="30" spans="2:10" x14ac:dyDescent="0.3">
      <c r="B30" s="2" t="s">
        <v>26</v>
      </c>
      <c r="C30" s="33"/>
      <c r="D30" s="33"/>
      <c r="E30" s="33"/>
      <c r="F30" s="33"/>
      <c r="G30" s="33"/>
      <c r="H30" s="33"/>
      <c r="I30" s="33"/>
      <c r="J30" s="33"/>
    </row>
    <row r="31" spans="2:10" x14ac:dyDescent="0.3">
      <c r="B31" s="3" t="s">
        <v>27</v>
      </c>
      <c r="C31" s="11">
        <v>500</v>
      </c>
      <c r="D31" s="11">
        <v>500</v>
      </c>
      <c r="E31" s="11">
        <v>500</v>
      </c>
      <c r="F31" s="11">
        <v>500</v>
      </c>
      <c r="G31" s="11">
        <v>500</v>
      </c>
      <c r="H31" s="11">
        <v>500</v>
      </c>
      <c r="I31" s="11">
        <v>500</v>
      </c>
      <c r="J31" s="11">
        <v>500</v>
      </c>
    </row>
    <row r="32" spans="2:10" x14ac:dyDescent="0.3">
      <c r="B32" s="2" t="s">
        <v>31</v>
      </c>
      <c r="C32" s="9">
        <f t="shared" ref="C32:D32" si="41">SUM(C31:C31)</f>
        <v>500</v>
      </c>
      <c r="D32" s="9">
        <f t="shared" si="41"/>
        <v>500</v>
      </c>
      <c r="E32" s="9">
        <f t="shared" ref="E32:F32" si="42">SUM(E31:E31)</f>
        <v>500</v>
      </c>
      <c r="F32" s="9">
        <f t="shared" si="42"/>
        <v>500</v>
      </c>
      <c r="G32" s="9">
        <f t="shared" ref="G32:H32" si="43">SUM(G31:G31)</f>
        <v>500</v>
      </c>
      <c r="H32" s="9">
        <f t="shared" si="43"/>
        <v>500</v>
      </c>
      <c r="I32" s="9">
        <f t="shared" ref="I32:J32" si="44">SUM(I31:I31)</f>
        <v>500</v>
      </c>
      <c r="J32" s="9">
        <f t="shared" si="44"/>
        <v>500</v>
      </c>
    </row>
    <row r="33" spans="2:10" x14ac:dyDescent="0.3">
      <c r="B33" s="2" t="s">
        <v>38</v>
      </c>
      <c r="C33" s="9">
        <f t="shared" ref="C33:D33" si="45">C32/10</f>
        <v>50</v>
      </c>
      <c r="D33" s="9">
        <f t="shared" si="45"/>
        <v>50</v>
      </c>
      <c r="E33" s="9">
        <f t="shared" ref="E33:F33" si="46">E32/10</f>
        <v>50</v>
      </c>
      <c r="F33" s="9">
        <f t="shared" si="46"/>
        <v>50</v>
      </c>
      <c r="G33" s="9">
        <f t="shared" ref="G33:H33" si="47">G32/10</f>
        <v>50</v>
      </c>
      <c r="H33" s="9">
        <f t="shared" si="47"/>
        <v>50</v>
      </c>
      <c r="I33" s="9">
        <f t="shared" ref="I33:J33" si="48">I32/10</f>
        <v>50</v>
      </c>
      <c r="J33" s="9">
        <f t="shared" si="48"/>
        <v>50</v>
      </c>
    </row>
    <row r="34" spans="2:10" x14ac:dyDescent="0.3">
      <c r="B34" s="2"/>
      <c r="C34" s="9"/>
      <c r="D34" s="9"/>
      <c r="E34" s="9"/>
      <c r="F34" s="9"/>
      <c r="G34" s="9"/>
      <c r="H34" s="9"/>
      <c r="I34" s="9"/>
      <c r="J34" s="9"/>
    </row>
    <row r="35" spans="2:10" x14ac:dyDescent="0.3">
      <c r="B35" s="2" t="s">
        <v>25</v>
      </c>
      <c r="C35" s="33"/>
      <c r="D35" s="33"/>
      <c r="E35" s="33"/>
      <c r="F35" s="33"/>
      <c r="G35" s="33"/>
      <c r="H35" s="33"/>
      <c r="I35" s="33"/>
      <c r="J35" s="33"/>
    </row>
    <row r="36" spans="2:10" x14ac:dyDescent="0.3">
      <c r="B36" s="3" t="s">
        <v>28</v>
      </c>
      <c r="C36" s="23">
        <f t="shared" ref="C36:J36" si="49">200*12</f>
        <v>2400</v>
      </c>
      <c r="D36" s="23">
        <f t="shared" si="49"/>
        <v>2400</v>
      </c>
      <c r="E36" s="23">
        <f t="shared" si="49"/>
        <v>2400</v>
      </c>
      <c r="F36" s="23">
        <f t="shared" si="49"/>
        <v>2400</v>
      </c>
      <c r="G36" s="23">
        <f t="shared" si="49"/>
        <v>2400</v>
      </c>
      <c r="H36" s="23">
        <f t="shared" si="49"/>
        <v>2400</v>
      </c>
      <c r="I36" s="23">
        <f t="shared" si="49"/>
        <v>2400</v>
      </c>
      <c r="J36" s="23">
        <f t="shared" si="49"/>
        <v>2400</v>
      </c>
    </row>
    <row r="37" spans="2:10" x14ac:dyDescent="0.3">
      <c r="B37" s="3" t="s">
        <v>49</v>
      </c>
      <c r="C37" s="14">
        <v>1500</v>
      </c>
      <c r="D37" s="14">
        <v>1500</v>
      </c>
      <c r="E37" s="14">
        <v>1500</v>
      </c>
      <c r="F37" s="14">
        <v>1500</v>
      </c>
      <c r="G37" s="14">
        <v>1500</v>
      </c>
      <c r="H37" s="14">
        <v>1500</v>
      </c>
      <c r="I37" s="14">
        <v>1500</v>
      </c>
      <c r="J37" s="14">
        <v>1500</v>
      </c>
    </row>
    <row r="38" spans="2:10" x14ac:dyDescent="0.3">
      <c r="B38" s="3" t="s">
        <v>29</v>
      </c>
      <c r="C38" s="14">
        <f t="shared" ref="C38:J38" si="50">(C10*4.67%)</f>
        <v>2802</v>
      </c>
      <c r="D38" s="14">
        <f t="shared" si="50"/>
        <v>2802</v>
      </c>
      <c r="E38" s="14">
        <f t="shared" si="50"/>
        <v>2802</v>
      </c>
      <c r="F38" s="14">
        <f t="shared" si="50"/>
        <v>2802</v>
      </c>
      <c r="G38" s="14">
        <f t="shared" si="50"/>
        <v>2802</v>
      </c>
      <c r="H38" s="14">
        <f t="shared" si="50"/>
        <v>4670</v>
      </c>
      <c r="I38" s="14">
        <f t="shared" si="50"/>
        <v>2802</v>
      </c>
      <c r="J38" s="14">
        <f t="shared" si="50"/>
        <v>2802</v>
      </c>
    </row>
    <row r="39" spans="2:10" x14ac:dyDescent="0.3">
      <c r="B39" s="3" t="s">
        <v>30</v>
      </c>
      <c r="C39" s="11">
        <v>95</v>
      </c>
      <c r="D39" s="11">
        <v>95</v>
      </c>
      <c r="E39" s="11">
        <v>95</v>
      </c>
      <c r="F39" s="11">
        <v>95</v>
      </c>
      <c r="G39" s="11">
        <v>95</v>
      </c>
      <c r="H39" s="11">
        <v>95</v>
      </c>
      <c r="I39" s="11">
        <v>95</v>
      </c>
      <c r="J39" s="11">
        <v>95</v>
      </c>
    </row>
    <row r="40" spans="2:10" x14ac:dyDescent="0.3">
      <c r="B40" s="2" t="s">
        <v>32</v>
      </c>
      <c r="C40" s="9">
        <f t="shared" ref="C40:J40" si="51">SUM(C36:C39)</f>
        <v>6797</v>
      </c>
      <c r="D40" s="9">
        <f t="shared" si="51"/>
        <v>6797</v>
      </c>
      <c r="E40" s="9">
        <f t="shared" si="51"/>
        <v>6797</v>
      </c>
      <c r="F40" s="9">
        <f t="shared" si="51"/>
        <v>6797</v>
      </c>
      <c r="G40" s="9">
        <f t="shared" si="51"/>
        <v>6797</v>
      </c>
      <c r="H40" s="9">
        <f t="shared" si="51"/>
        <v>8665</v>
      </c>
      <c r="I40" s="9">
        <f t="shared" si="51"/>
        <v>6797</v>
      </c>
      <c r="J40" s="9">
        <f t="shared" si="51"/>
        <v>6797</v>
      </c>
    </row>
    <row r="41" spans="2:10" x14ac:dyDescent="0.3">
      <c r="B41" s="2" t="s">
        <v>34</v>
      </c>
      <c r="C41" s="24">
        <f t="shared" ref="C41:J41" si="52">C11</f>
        <v>1</v>
      </c>
      <c r="D41" s="24">
        <f t="shared" si="52"/>
        <v>1</v>
      </c>
      <c r="E41" s="24">
        <f t="shared" si="52"/>
        <v>0.5</v>
      </c>
      <c r="F41" s="24">
        <f t="shared" si="52"/>
        <v>1</v>
      </c>
      <c r="G41" s="24">
        <f t="shared" si="52"/>
        <v>1</v>
      </c>
      <c r="H41" s="24">
        <f t="shared" si="52"/>
        <v>1</v>
      </c>
      <c r="I41" s="24">
        <f t="shared" si="52"/>
        <v>0.5</v>
      </c>
      <c r="J41" s="24">
        <f t="shared" si="52"/>
        <v>1</v>
      </c>
    </row>
    <row r="42" spans="2:10" x14ac:dyDescent="0.3">
      <c r="B42" s="15" t="s">
        <v>37</v>
      </c>
      <c r="C42" s="9">
        <f t="shared" ref="C42:D42" si="53">((C40/12)*10/12)*C41</f>
        <v>472.01388888888886</v>
      </c>
      <c r="D42" s="9">
        <f t="shared" si="53"/>
        <v>472.01388888888886</v>
      </c>
      <c r="E42" s="9">
        <f t="shared" ref="E42:F42" si="54">((E40/12)*10/12)*E41</f>
        <v>236.00694444444443</v>
      </c>
      <c r="F42" s="9">
        <f t="shared" si="54"/>
        <v>472.01388888888886</v>
      </c>
      <c r="G42" s="9">
        <f t="shared" ref="G42:H42" si="55">((G40/12)*10/12)*G41</f>
        <v>472.01388888888886</v>
      </c>
      <c r="H42" s="9">
        <f t="shared" si="55"/>
        <v>601.7361111111112</v>
      </c>
      <c r="I42" s="9">
        <f t="shared" ref="I42:J42" si="56">((I40/12)*10/12)*I41</f>
        <v>236.00694444444443</v>
      </c>
      <c r="J42" s="9">
        <f t="shared" si="56"/>
        <v>472.01388888888886</v>
      </c>
    </row>
    <row r="43" spans="2:10" x14ac:dyDescent="0.3">
      <c r="B43" s="22"/>
    </row>
    <row r="44" spans="2:10" x14ac:dyDescent="0.3">
      <c r="B44" s="2" t="s">
        <v>41</v>
      </c>
      <c r="C44" s="32"/>
      <c r="D44" s="32"/>
      <c r="E44" s="32"/>
      <c r="F44" s="32"/>
      <c r="G44" s="32"/>
      <c r="H44" s="32"/>
      <c r="I44" s="32"/>
      <c r="J44" s="32"/>
    </row>
    <row r="45" spans="2:10" x14ac:dyDescent="0.3">
      <c r="B45" s="3" t="s">
        <v>18</v>
      </c>
      <c r="C45" s="16">
        <v>0.1</v>
      </c>
      <c r="D45" s="16">
        <v>0.1</v>
      </c>
      <c r="E45" s="16">
        <v>0.1</v>
      </c>
      <c r="F45" s="16">
        <v>0.1</v>
      </c>
      <c r="G45" s="16">
        <v>0.1</v>
      </c>
      <c r="H45" s="16">
        <v>0.1</v>
      </c>
      <c r="I45" s="16">
        <v>0.1</v>
      </c>
      <c r="J45" s="16">
        <v>0.1</v>
      </c>
    </row>
    <row r="46" spans="2:10" x14ac:dyDescent="0.3">
      <c r="B46" s="3" t="s">
        <v>19</v>
      </c>
      <c r="C46" s="17">
        <f t="shared" ref="C46:J46" si="57">C10*C45</f>
        <v>6000</v>
      </c>
      <c r="D46" s="17">
        <f t="shared" si="57"/>
        <v>6000</v>
      </c>
      <c r="E46" s="17">
        <f t="shared" si="57"/>
        <v>6000</v>
      </c>
      <c r="F46" s="17">
        <f t="shared" si="57"/>
        <v>6000</v>
      </c>
      <c r="G46" s="17">
        <f t="shared" si="57"/>
        <v>6000</v>
      </c>
      <c r="H46" s="17">
        <f t="shared" si="57"/>
        <v>10000</v>
      </c>
      <c r="I46" s="17">
        <f t="shared" si="57"/>
        <v>6000</v>
      </c>
      <c r="J46" s="17">
        <f t="shared" si="57"/>
        <v>6000</v>
      </c>
    </row>
    <row r="47" spans="2:10" x14ac:dyDescent="0.3">
      <c r="B47" s="3" t="s">
        <v>20</v>
      </c>
      <c r="C47" s="17">
        <f t="shared" ref="C47:D47" si="58">C46/12</f>
        <v>500</v>
      </c>
      <c r="D47" s="17">
        <f t="shared" si="58"/>
        <v>500</v>
      </c>
      <c r="E47" s="17">
        <f t="shared" ref="E47:F47" si="59">E46/12</f>
        <v>500</v>
      </c>
      <c r="F47" s="17">
        <f t="shared" si="59"/>
        <v>500</v>
      </c>
      <c r="G47" s="17">
        <f t="shared" ref="G47:H47" si="60">G46/12</f>
        <v>500</v>
      </c>
      <c r="H47" s="17">
        <f t="shared" si="60"/>
        <v>833.33333333333337</v>
      </c>
      <c r="I47" s="17">
        <f t="shared" ref="I47:J47" si="61">I46/12</f>
        <v>500</v>
      </c>
      <c r="J47" s="17">
        <f t="shared" si="61"/>
        <v>500</v>
      </c>
    </row>
    <row r="48" spans="2:10" x14ac:dyDescent="0.3">
      <c r="B48" s="2" t="s">
        <v>34</v>
      </c>
      <c r="C48" s="24">
        <f t="shared" ref="C48:J48" si="62">C11</f>
        <v>1</v>
      </c>
      <c r="D48" s="24">
        <f t="shared" si="62"/>
        <v>1</v>
      </c>
      <c r="E48" s="24">
        <f t="shared" si="62"/>
        <v>0.5</v>
      </c>
      <c r="F48" s="24">
        <f t="shared" si="62"/>
        <v>1</v>
      </c>
      <c r="G48" s="24">
        <f t="shared" si="62"/>
        <v>1</v>
      </c>
      <c r="H48" s="24">
        <f t="shared" si="62"/>
        <v>1</v>
      </c>
      <c r="I48" s="24">
        <f t="shared" si="62"/>
        <v>0.5</v>
      </c>
      <c r="J48" s="24">
        <f t="shared" si="62"/>
        <v>1</v>
      </c>
    </row>
    <row r="49" spans="2:10" x14ac:dyDescent="0.3">
      <c r="B49" s="2" t="s">
        <v>35</v>
      </c>
      <c r="C49" s="25">
        <f t="shared" ref="C49:J49" si="63">C47*C48</f>
        <v>500</v>
      </c>
      <c r="D49" s="25">
        <f t="shared" si="63"/>
        <v>500</v>
      </c>
      <c r="E49" s="25">
        <f t="shared" si="63"/>
        <v>250</v>
      </c>
      <c r="F49" s="25">
        <f t="shared" si="63"/>
        <v>500</v>
      </c>
      <c r="G49" s="25">
        <f t="shared" si="63"/>
        <v>500</v>
      </c>
      <c r="H49" s="25">
        <f t="shared" si="63"/>
        <v>833.33333333333337</v>
      </c>
      <c r="I49" s="25">
        <f t="shared" si="63"/>
        <v>250</v>
      </c>
      <c r="J49" s="25">
        <f t="shared" si="63"/>
        <v>500</v>
      </c>
    </row>
    <row r="50" spans="2:10" x14ac:dyDescent="0.3">
      <c r="B50" s="3"/>
      <c r="C50" s="17"/>
      <c r="D50" s="17"/>
      <c r="E50" s="17"/>
      <c r="F50" s="17"/>
      <c r="G50" s="17"/>
      <c r="H50" s="17"/>
      <c r="I50" s="17"/>
      <c r="J50" s="17"/>
    </row>
    <row r="51" spans="2:10" x14ac:dyDescent="0.3">
      <c r="B51" s="2" t="s">
        <v>21</v>
      </c>
      <c r="C51" s="18">
        <f t="shared" ref="C51:J51" si="64">C17+C18+C28+C33+C49+C42</f>
        <v>5634.5804407407395</v>
      </c>
      <c r="D51" s="18">
        <f t="shared" si="64"/>
        <v>6158.9504407407394</v>
      </c>
      <c r="E51" s="18">
        <f t="shared" si="64"/>
        <v>3295.15522037037</v>
      </c>
      <c r="F51" s="18">
        <f t="shared" si="64"/>
        <v>6692.8544407407398</v>
      </c>
      <c r="G51" s="18">
        <f t="shared" si="64"/>
        <v>6990.7919407407398</v>
      </c>
      <c r="H51" s="18">
        <f t="shared" si="64"/>
        <v>9861.1824962962964</v>
      </c>
      <c r="I51" s="18">
        <f t="shared" si="64"/>
        <v>3166.4462203703697</v>
      </c>
      <c r="J51" s="18">
        <f t="shared" si="64"/>
        <v>5806.1924407407405</v>
      </c>
    </row>
    <row r="52" spans="2:10" x14ac:dyDescent="0.3">
      <c r="C52" s="1"/>
      <c r="D52" s="1"/>
      <c r="E52" s="1"/>
      <c r="F52" s="1"/>
      <c r="G52" s="1"/>
      <c r="H52" s="1"/>
      <c r="I52" s="1"/>
      <c r="J52" s="1"/>
    </row>
    <row r="53" spans="2:10" x14ac:dyDescent="0.3">
      <c r="B53" s="2" t="s">
        <v>42</v>
      </c>
      <c r="C53" s="4"/>
      <c r="D53" s="4"/>
      <c r="E53" s="4"/>
      <c r="F53" s="4"/>
      <c r="G53" s="4"/>
      <c r="H53" s="4"/>
      <c r="I53" s="4"/>
      <c r="J53" s="4"/>
    </row>
    <row r="54" spans="2:10" x14ac:dyDescent="0.3">
      <c r="B54" s="3" t="s">
        <v>3</v>
      </c>
      <c r="C54" s="16">
        <v>0.06</v>
      </c>
      <c r="D54" s="16">
        <v>0.06</v>
      </c>
      <c r="E54" s="16">
        <v>0.06</v>
      </c>
      <c r="F54" s="16">
        <v>0.06</v>
      </c>
      <c r="G54" s="16">
        <v>0.06</v>
      </c>
      <c r="H54" s="16">
        <v>0.06</v>
      </c>
      <c r="I54" s="16">
        <v>0.06</v>
      </c>
      <c r="J54" s="16">
        <v>0.06</v>
      </c>
    </row>
    <row r="55" spans="2:10" x14ac:dyDescent="0.3">
      <c r="B55" s="3" t="s">
        <v>22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3">
      <c r="B56" s="2" t="s">
        <v>23</v>
      </c>
      <c r="C56" s="16">
        <v>0.1</v>
      </c>
      <c r="D56" s="16">
        <v>0.1</v>
      </c>
      <c r="E56" s="16">
        <v>0.1</v>
      </c>
      <c r="F56" s="16">
        <v>0.1</v>
      </c>
      <c r="G56" s="16">
        <v>0.1</v>
      </c>
      <c r="H56" s="16">
        <v>0.1</v>
      </c>
      <c r="I56" s="16">
        <v>0.1</v>
      </c>
      <c r="J56" s="16">
        <v>0.1</v>
      </c>
    </row>
    <row r="57" spans="2:10" x14ac:dyDescent="0.3">
      <c r="B57" s="3"/>
      <c r="C57" s="10"/>
      <c r="D57" s="10"/>
      <c r="E57" s="10"/>
      <c r="F57" s="10"/>
      <c r="G57" s="10"/>
      <c r="H57" s="10"/>
      <c r="I57" s="10"/>
      <c r="J57" s="10"/>
    </row>
    <row r="58" spans="2:10" x14ac:dyDescent="0.3">
      <c r="B58" s="5" t="s">
        <v>36</v>
      </c>
      <c r="C58" s="19">
        <f t="shared" ref="C58:D58" si="65">C51/(1-(C54+C55+C56))</f>
        <v>6707.83385802469</v>
      </c>
      <c r="D58" s="19">
        <f t="shared" si="65"/>
        <v>7332.08385802469</v>
      </c>
      <c r="E58" s="19">
        <f t="shared" ref="E58:F58" si="66">E51/(1-(E54+E55+E56))</f>
        <v>3922.8038337742501</v>
      </c>
      <c r="F58" s="19">
        <f t="shared" si="66"/>
        <v>7967.6838580246904</v>
      </c>
      <c r="G58" s="19">
        <f t="shared" ref="G58:H58" si="67">G51/(1-(G54+G55+G56))</f>
        <v>8322.3713580246913</v>
      </c>
      <c r="H58" s="19">
        <f t="shared" si="67"/>
        <v>11739.502971781305</v>
      </c>
      <c r="I58" s="19">
        <f t="shared" ref="I58:J58" si="68">I51/(1-(I54+I55+I56))</f>
        <v>3769.5788337742497</v>
      </c>
      <c r="J58" s="19">
        <f t="shared" si="68"/>
        <v>6912.1338580246911</v>
      </c>
    </row>
    <row r="59" spans="2:10" x14ac:dyDescent="0.3">
      <c r="B59" s="3" t="s">
        <v>24</v>
      </c>
      <c r="C59" s="12">
        <f t="shared" ref="C59:J59" si="69">C58/C8</f>
        <v>5.5163107385071468</v>
      </c>
      <c r="D59" s="12">
        <f t="shared" si="69"/>
        <v>4.4275868707878567</v>
      </c>
      <c r="E59" s="12">
        <f t="shared" si="69"/>
        <v>3.9704492244678646</v>
      </c>
      <c r="F59" s="12">
        <f t="shared" si="69"/>
        <v>3.78692198575318</v>
      </c>
      <c r="G59" s="12">
        <f t="shared" si="69"/>
        <v>3.5354168895601918</v>
      </c>
      <c r="H59" s="12">
        <f t="shared" si="69"/>
        <v>2.6839284343350034</v>
      </c>
      <c r="I59" s="12">
        <f t="shared" si="69"/>
        <v>4.2836123111071016</v>
      </c>
      <c r="J59" s="12">
        <f t="shared" si="69"/>
        <v>5.0824513661946256</v>
      </c>
    </row>
    <row r="61" spans="2:10" x14ac:dyDescent="0.3">
      <c r="B61" s="36" t="s">
        <v>59</v>
      </c>
    </row>
    <row r="62" spans="2:10" x14ac:dyDescent="0.3">
      <c r="B62" s="29" t="s">
        <v>60</v>
      </c>
      <c r="C62" s="28"/>
      <c r="D62" s="28"/>
      <c r="E62" s="28"/>
    </row>
    <row r="63" spans="2:10" x14ac:dyDescent="0.3">
      <c r="B63" s="27" t="s">
        <v>61</v>
      </c>
    </row>
    <row r="64" spans="2:10" x14ac:dyDescent="0.3">
      <c r="B64" s="26" t="s">
        <v>62</v>
      </c>
    </row>
    <row r="65" spans="2:2" x14ac:dyDescent="0.3">
      <c r="B65" s="37" t="s">
        <v>63</v>
      </c>
    </row>
    <row r="66" spans="2:2" x14ac:dyDescent="0.3">
      <c r="B66" s="37" t="s">
        <v>64</v>
      </c>
    </row>
    <row r="67" spans="2:2" x14ac:dyDescent="0.3">
      <c r="B67" s="37" t="s">
        <v>66</v>
      </c>
    </row>
    <row r="68" spans="2:2" x14ac:dyDescent="0.3">
      <c r="B68" s="37" t="s">
        <v>65</v>
      </c>
    </row>
    <row r="69" spans="2:2" x14ac:dyDescent="0.3">
      <c r="B69" s="37" t="s">
        <v>67</v>
      </c>
    </row>
    <row r="70" spans="2:2" x14ac:dyDescent="0.3">
      <c r="B70" s="37" t="s">
        <v>43</v>
      </c>
    </row>
  </sheetData>
  <pageMargins left="0.51181102362204722" right="0.5118110236220472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VIASP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Vilson</dc:creator>
  <cp:lastModifiedBy>User</cp:lastModifiedBy>
  <cp:lastPrinted>2024-01-23T19:18:34Z</cp:lastPrinted>
  <dcterms:created xsi:type="dcterms:W3CDTF">2009-12-12T13:43:50Z</dcterms:created>
  <dcterms:modified xsi:type="dcterms:W3CDTF">2026-04-07T18:05:20Z</dcterms:modified>
</cp:coreProperties>
</file>